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3\realizace\Parkoviště Smetanovy sady+Parkoviště Dlouhá (byt.domy 42-48)\Parkoviště Smetanovy Sady\"/>
    </mc:Choice>
  </mc:AlternateContent>
  <bookViews>
    <workbookView xWindow="0" yWindow="0" windowWidth="28800" windowHeight="12435"/>
  </bookViews>
  <sheets>
    <sheet name="Rekapitulace stavby" sheetId="1" r:id="rId1"/>
    <sheet name="000 - Ostatní a vedlejší ..." sheetId="2" r:id="rId2"/>
    <sheet name="111a - Smetanovy Sady - p..." sheetId="3" r:id="rId3"/>
    <sheet name="111b - Smetanovy Sady - v..." sheetId="4" r:id="rId4"/>
    <sheet name="Seznam figur" sheetId="5" r:id="rId5"/>
  </sheets>
  <definedNames>
    <definedName name="_xlnm._FilterDatabase" localSheetId="1" hidden="1">'000 - Ostatní a vedlejší ...'!$C$130:$K$163</definedName>
    <definedName name="_xlnm._FilterDatabase" localSheetId="2" hidden="1">'111a - Smetanovy Sady - p...'!$C$136:$K$452</definedName>
    <definedName name="_xlnm._FilterDatabase" localSheetId="3" hidden="1">'111b - Smetanovy Sady - v...'!$C$130:$K$207</definedName>
    <definedName name="_xlnm.Print_Titles" localSheetId="1">'000 - Ostatní a vedlejší ...'!$130:$130</definedName>
    <definedName name="_xlnm.Print_Titles" localSheetId="2">'111a - Smetanovy Sady - p...'!$136:$136</definedName>
    <definedName name="_xlnm.Print_Titles" localSheetId="3">'111b - Smetanovy Sady - v...'!$130:$130</definedName>
    <definedName name="_xlnm.Print_Titles" localSheetId="0">'Rekapitulace stavby'!$92:$92</definedName>
    <definedName name="_xlnm.Print_Titles" localSheetId="4">'Seznam figur'!$9:$9</definedName>
    <definedName name="_xlnm.Print_Area" localSheetId="1">'000 - Ostatní a vedlejší ...'!$C$4:$J$76,'000 - Ostatní a vedlejší ...'!$C$118:$J$163</definedName>
    <definedName name="_xlnm.Print_Area" localSheetId="2">'111a - Smetanovy Sady - p...'!$C$4:$J$76,'111a - Smetanovy Sady - p...'!$C$124:$J$452</definedName>
    <definedName name="_xlnm.Print_Area" localSheetId="3">'111b - Smetanovy Sady - v...'!$C$4:$J$76,'111b - Smetanovy Sady - v...'!$C$118:$J$207</definedName>
    <definedName name="_xlnm.Print_Area" localSheetId="0">'Rekapitulace stavby'!$D$4:$AO$76,'Rekapitulace stavby'!$C$82:$AQ$105</definedName>
    <definedName name="_xlnm.Print_Area" localSheetId="4">'Seznam figur'!$C$4:$G$99</definedName>
  </definedNames>
  <calcPr calcId="152511"/>
</workbook>
</file>

<file path=xl/calcChain.xml><?xml version="1.0" encoding="utf-8"?>
<calcChain xmlns="http://schemas.openxmlformats.org/spreadsheetml/2006/main">
  <c r="D7" i="5" l="1"/>
  <c r="J204" i="4"/>
  <c r="J39" i="4"/>
  <c r="J38" i="4"/>
  <c r="AY97" i="1" s="1"/>
  <c r="J37" i="4"/>
  <c r="AX97" i="1" s="1"/>
  <c r="BI206" i="4"/>
  <c r="BH206" i="4"/>
  <c r="BG206" i="4"/>
  <c r="BF206" i="4"/>
  <c r="T206" i="4"/>
  <c r="T205" i="4" s="1"/>
  <c r="R206" i="4"/>
  <c r="R205" i="4" s="1"/>
  <c r="P206" i="4"/>
  <c r="P205" i="4" s="1"/>
  <c r="J100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J127" i="4"/>
  <c r="F127" i="4"/>
  <c r="F125" i="4"/>
  <c r="E123" i="4"/>
  <c r="BI110" i="4"/>
  <c r="BH110" i="4"/>
  <c r="BG110" i="4"/>
  <c r="BF110" i="4"/>
  <c r="BI109" i="4"/>
  <c r="BH109" i="4"/>
  <c r="BG109" i="4"/>
  <c r="BF109" i="4"/>
  <c r="BE109" i="4"/>
  <c r="BI108" i="4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BG105" i="4"/>
  <c r="BF105" i="4"/>
  <c r="BE105" i="4"/>
  <c r="J91" i="4"/>
  <c r="F91" i="4"/>
  <c r="F89" i="4"/>
  <c r="E87" i="4"/>
  <c r="J24" i="4"/>
  <c r="E24" i="4"/>
  <c r="J128" i="4" s="1"/>
  <c r="J23" i="4"/>
  <c r="J18" i="4"/>
  <c r="E18" i="4"/>
  <c r="F92" i="4" s="1"/>
  <c r="J17" i="4"/>
  <c r="J12" i="4"/>
  <c r="J89" i="4"/>
  <c r="E7" i="4"/>
  <c r="E121" i="4" s="1"/>
  <c r="J39" i="3"/>
  <c r="J38" i="3"/>
  <c r="AY96" i="1" s="1"/>
  <c r="J37" i="3"/>
  <c r="AX96" i="1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44" i="3"/>
  <c r="BH444" i="3"/>
  <c r="BG444" i="3"/>
  <c r="BF444" i="3"/>
  <c r="T444" i="3"/>
  <c r="R444" i="3"/>
  <c r="P444" i="3"/>
  <c r="BI441" i="3"/>
  <c r="BH441" i="3"/>
  <c r="BG441" i="3"/>
  <c r="BF441" i="3"/>
  <c r="T441" i="3"/>
  <c r="R441" i="3"/>
  <c r="P441" i="3"/>
  <c r="BI438" i="3"/>
  <c r="BH438" i="3"/>
  <c r="BG438" i="3"/>
  <c r="BF438" i="3"/>
  <c r="T438" i="3"/>
  <c r="R438" i="3"/>
  <c r="P438" i="3"/>
  <c r="BI435" i="3"/>
  <c r="BH435" i="3"/>
  <c r="BG435" i="3"/>
  <c r="BF435" i="3"/>
  <c r="T435" i="3"/>
  <c r="R435" i="3"/>
  <c r="P435" i="3"/>
  <c r="BI432" i="3"/>
  <c r="BH432" i="3"/>
  <c r="BG432" i="3"/>
  <c r="BF432" i="3"/>
  <c r="T432" i="3"/>
  <c r="R432" i="3"/>
  <c r="P432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3" i="3"/>
  <c r="BH423" i="3"/>
  <c r="BG423" i="3"/>
  <c r="BF423" i="3"/>
  <c r="T423" i="3"/>
  <c r="T422" i="3"/>
  <c r="R423" i="3"/>
  <c r="R422" i="3" s="1"/>
  <c r="P423" i="3"/>
  <c r="P422" i="3"/>
  <c r="BI417" i="3"/>
  <c r="BH417" i="3"/>
  <c r="BG417" i="3"/>
  <c r="BF417" i="3"/>
  <c r="T417" i="3"/>
  <c r="R417" i="3"/>
  <c r="P417" i="3"/>
  <c r="BI412" i="3"/>
  <c r="BH412" i="3"/>
  <c r="BG412" i="3"/>
  <c r="BF412" i="3"/>
  <c r="T412" i="3"/>
  <c r="R412" i="3"/>
  <c r="P412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4" i="3"/>
  <c r="BH384" i="3"/>
  <c r="BG384" i="3"/>
  <c r="BF384" i="3"/>
  <c r="T384" i="3"/>
  <c r="R384" i="3"/>
  <c r="P384" i="3"/>
  <c r="BI380" i="3"/>
  <c r="BH380" i="3"/>
  <c r="BG380" i="3"/>
  <c r="BF380" i="3"/>
  <c r="T380" i="3"/>
  <c r="R380" i="3"/>
  <c r="P380" i="3"/>
  <c r="BI375" i="3"/>
  <c r="BH375" i="3"/>
  <c r="BG375" i="3"/>
  <c r="BF375" i="3"/>
  <c r="T375" i="3"/>
  <c r="R375" i="3"/>
  <c r="P375" i="3"/>
  <c r="BI372" i="3"/>
  <c r="BH372" i="3"/>
  <c r="BG372" i="3"/>
  <c r="BF372" i="3"/>
  <c r="T372" i="3"/>
  <c r="R372" i="3"/>
  <c r="P372" i="3"/>
  <c r="BI368" i="3"/>
  <c r="BH368" i="3"/>
  <c r="BG368" i="3"/>
  <c r="BF368" i="3"/>
  <c r="T368" i="3"/>
  <c r="R368" i="3"/>
  <c r="P368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2" i="3"/>
  <c r="BH312" i="3"/>
  <c r="BG312" i="3"/>
  <c r="BF312" i="3"/>
  <c r="T312" i="3"/>
  <c r="R312" i="3"/>
  <c r="P312" i="3"/>
  <c r="BI308" i="3"/>
  <c r="BH308" i="3"/>
  <c r="BG308" i="3"/>
  <c r="BF308" i="3"/>
  <c r="T308" i="3"/>
  <c r="R308" i="3"/>
  <c r="P308" i="3"/>
  <c r="BI304" i="3"/>
  <c r="BH304" i="3"/>
  <c r="BG304" i="3"/>
  <c r="BF304" i="3"/>
  <c r="T304" i="3"/>
  <c r="R304" i="3"/>
  <c r="P304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6" i="3"/>
  <c r="BH256" i="3"/>
  <c r="BG256" i="3"/>
  <c r="BF256" i="3"/>
  <c r="T256" i="3"/>
  <c r="R256" i="3"/>
  <c r="P256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7" i="3"/>
  <c r="BH197" i="3"/>
  <c r="BG197" i="3"/>
  <c r="BF197" i="3"/>
  <c r="T197" i="3"/>
  <c r="R197" i="3"/>
  <c r="P197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J133" i="3"/>
  <c r="F133" i="3"/>
  <c r="F131" i="3"/>
  <c r="E129" i="3"/>
  <c r="BI116" i="3"/>
  <c r="BH116" i="3"/>
  <c r="BG116" i="3"/>
  <c r="BF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J91" i="3"/>
  <c r="F91" i="3"/>
  <c r="F89" i="3"/>
  <c r="E87" i="3"/>
  <c r="J24" i="3"/>
  <c r="E24" i="3"/>
  <c r="J134" i="3" s="1"/>
  <c r="J23" i="3"/>
  <c r="J18" i="3"/>
  <c r="E18" i="3"/>
  <c r="F134" i="3" s="1"/>
  <c r="J17" i="3"/>
  <c r="J12" i="3"/>
  <c r="J131" i="3"/>
  <c r="E7" i="3"/>
  <c r="E85" i="3" s="1"/>
  <c r="J39" i="2"/>
  <c r="J38" i="2"/>
  <c r="AY95" i="1" s="1"/>
  <c r="J37" i="2"/>
  <c r="AX95" i="1" s="1"/>
  <c r="BI161" i="2"/>
  <c r="BH161" i="2"/>
  <c r="BG161" i="2"/>
  <c r="BF161" i="2"/>
  <c r="T161" i="2"/>
  <c r="T160" i="2" s="1"/>
  <c r="R161" i="2"/>
  <c r="R160" i="2" s="1"/>
  <c r="P161" i="2"/>
  <c r="P160" i="2" s="1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T149" i="2" s="1"/>
  <c r="R150" i="2"/>
  <c r="R149" i="2" s="1"/>
  <c r="P150" i="2"/>
  <c r="P149" i="2" s="1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J127" i="2"/>
  <c r="F127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J91" i="2"/>
  <c r="F91" i="2"/>
  <c r="F89" i="2"/>
  <c r="E87" i="2"/>
  <c r="J24" i="2"/>
  <c r="E24" i="2"/>
  <c r="J92" i="2"/>
  <c r="J23" i="2"/>
  <c r="J18" i="2"/>
  <c r="E18" i="2"/>
  <c r="F128" i="2"/>
  <c r="J17" i="2"/>
  <c r="J12" i="2"/>
  <c r="J89" i="2"/>
  <c r="E7" i="2"/>
  <c r="E85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BK161" i="2"/>
  <c r="J143" i="2"/>
  <c r="J134" i="2"/>
  <c r="BK154" i="2"/>
  <c r="J150" i="2"/>
  <c r="BK143" i="2"/>
  <c r="BK134" i="2"/>
  <c r="BK441" i="3"/>
  <c r="J432" i="3"/>
  <c r="J423" i="3"/>
  <c r="BK403" i="3"/>
  <c r="BK361" i="3"/>
  <c r="J348" i="3"/>
  <c r="J341" i="3"/>
  <c r="BK325" i="3"/>
  <c r="J304" i="3"/>
  <c r="J283" i="3"/>
  <c r="BK271" i="3"/>
  <c r="BK246" i="3"/>
  <c r="J219" i="3"/>
  <c r="J191" i="3"/>
  <c r="J185" i="3"/>
  <c r="J170" i="3"/>
  <c r="J149" i="3"/>
  <c r="BK450" i="3"/>
  <c r="J441" i="3"/>
  <c r="BK430" i="3"/>
  <c r="J406" i="3"/>
  <c r="J375" i="3"/>
  <c r="J358" i="3"/>
  <c r="J344" i="3"/>
  <c r="J325" i="3"/>
  <c r="BK304" i="3"/>
  <c r="BK256" i="3"/>
  <c r="BK230" i="3"/>
  <c r="BK219" i="3"/>
  <c r="J197" i="3"/>
  <c r="BK164" i="3"/>
  <c r="BK149" i="3"/>
  <c r="BK140" i="3"/>
  <c r="BK444" i="3"/>
  <c r="BK427" i="3"/>
  <c r="BK406" i="3"/>
  <c r="J400" i="3"/>
  <c r="J384" i="3"/>
  <c r="J364" i="3"/>
  <c r="J350" i="3"/>
  <c r="J330" i="3"/>
  <c r="BK312" i="3"/>
  <c r="J286" i="3"/>
  <c r="BK237" i="3"/>
  <c r="BK182" i="3"/>
  <c r="J164" i="3"/>
  <c r="BK375" i="3"/>
  <c r="BK358" i="3"/>
  <c r="BK344" i="3"/>
  <c r="J300" i="3"/>
  <c r="J289" i="3"/>
  <c r="J277" i="3"/>
  <c r="J271" i="3"/>
  <c r="J251" i="3"/>
  <c r="J239" i="3"/>
  <c r="BK224" i="3"/>
  <c r="J207" i="3"/>
  <c r="BK185" i="3"/>
  <c r="J167" i="3"/>
  <c r="J198" i="4"/>
  <c r="BK186" i="4"/>
  <c r="J173" i="4"/>
  <c r="J142" i="4"/>
  <c r="BK198" i="4"/>
  <c r="BK173" i="4"/>
  <c r="BK156" i="4"/>
  <c r="J206" i="4"/>
  <c r="BK175" i="4"/>
  <c r="BK164" i="4"/>
  <c r="BK148" i="4"/>
  <c r="J186" i="4"/>
  <c r="J175" i="4"/>
  <c r="J159" i="4"/>
  <c r="J145" i="4"/>
  <c r="BK150" i="2"/>
  <c r="BK140" i="2"/>
  <c r="J161" i="2"/>
  <c r="J154" i="2"/>
  <c r="J140" i="2"/>
  <c r="AS94" i="1"/>
  <c r="J412" i="3"/>
  <c r="BK391" i="3"/>
  <c r="BK350" i="3"/>
  <c r="BK333" i="3"/>
  <c r="J319" i="3"/>
  <c r="BK277" i="3"/>
  <c r="BK268" i="3"/>
  <c r="BK239" i="3"/>
  <c r="J202" i="3"/>
  <c r="J182" i="3"/>
  <c r="J146" i="3"/>
  <c r="J447" i="3"/>
  <c r="J438" i="3"/>
  <c r="J427" i="3"/>
  <c r="J394" i="3"/>
  <c r="J372" i="3"/>
  <c r="BK352" i="3"/>
  <c r="BK341" i="3"/>
  <c r="J322" i="3"/>
  <c r="BK300" i="3"/>
  <c r="BK286" i="3"/>
  <c r="J237" i="3"/>
  <c r="BK207" i="3"/>
  <c r="BK191" i="3"/>
  <c r="BK161" i="3"/>
  <c r="J143" i="3"/>
  <c r="BK438" i="3"/>
  <c r="BK423" i="3"/>
  <c r="BK394" i="3"/>
  <c r="BK380" i="3"/>
  <c r="J361" i="3"/>
  <c r="J352" i="3"/>
  <c r="J316" i="3"/>
  <c r="J295" i="3"/>
  <c r="J268" i="3"/>
  <c r="BK233" i="3"/>
  <c r="J175" i="3"/>
  <c r="J158" i="3"/>
  <c r="BK372" i="3"/>
  <c r="BK348" i="3"/>
  <c r="J308" i="3"/>
  <c r="BK292" i="3"/>
  <c r="BK280" i="3"/>
  <c r="J256" i="3"/>
  <c r="BK242" i="3"/>
  <c r="J230" i="3"/>
  <c r="BK212" i="3"/>
  <c r="BK197" i="3"/>
  <c r="BK179" i="3"/>
  <c r="J161" i="3"/>
  <c r="BK190" i="4"/>
  <c r="BK152" i="4"/>
  <c r="BK206" i="4"/>
  <c r="J190" i="4"/>
  <c r="BK159" i="4"/>
  <c r="BK134" i="4"/>
  <c r="J201" i="4"/>
  <c r="J170" i="4"/>
  <c r="J161" i="4"/>
  <c r="J137" i="4"/>
  <c r="BK182" i="4"/>
  <c r="J164" i="4"/>
  <c r="J152" i="4"/>
  <c r="BK142" i="4"/>
  <c r="BK157" i="2"/>
  <c r="BK146" i="2"/>
  <c r="BK137" i="2"/>
  <c r="J157" i="2"/>
  <c r="J146" i="2"/>
  <c r="J137" i="2"/>
  <c r="BK447" i="3"/>
  <c r="BK435" i="3"/>
  <c r="J430" i="3"/>
  <c r="J417" i="3"/>
  <c r="BK400" i="3"/>
  <c r="J380" i="3"/>
  <c r="J346" i="3"/>
  <c r="J338" i="3"/>
  <c r="BK330" i="3"/>
  <c r="BK308" i="3"/>
  <c r="BK289" i="3"/>
  <c r="J274" i="3"/>
  <c r="J242" i="3"/>
  <c r="J212" i="3"/>
  <c r="BK188" i="3"/>
  <c r="BK175" i="3"/>
  <c r="BK155" i="3"/>
  <c r="J140" i="3"/>
  <c r="J444" i="3"/>
  <c r="J435" i="3"/>
  <c r="BK412" i="3"/>
  <c r="BK384" i="3"/>
  <c r="BK364" i="3"/>
  <c r="BK346" i="3"/>
  <c r="BK338" i="3"/>
  <c r="BK316" i="3"/>
  <c r="J292" i="3"/>
  <c r="BK251" i="3"/>
  <c r="J224" i="3"/>
  <c r="BK202" i="3"/>
  <c r="J179" i="3"/>
  <c r="BK158" i="3"/>
  <c r="BK146" i="3"/>
  <c r="J450" i="3"/>
  <c r="BK432" i="3"/>
  <c r="BK417" i="3"/>
  <c r="J403" i="3"/>
  <c r="J391" i="3"/>
  <c r="J368" i="3"/>
  <c r="J355" i="3"/>
  <c r="J333" i="3"/>
  <c r="BK319" i="3"/>
  <c r="J312" i="3"/>
  <c r="J280" i="3"/>
  <c r="BK263" i="3"/>
  <c r="BK214" i="3"/>
  <c r="BK167" i="3"/>
  <c r="J155" i="3"/>
  <c r="BK368" i="3"/>
  <c r="BK355" i="3"/>
  <c r="BK322" i="3"/>
  <c r="BK295" i="3"/>
  <c r="BK283" i="3"/>
  <c r="BK274" i="3"/>
  <c r="J263" i="3"/>
  <c r="J246" i="3"/>
  <c r="J233" i="3"/>
  <c r="J214" i="3"/>
  <c r="J188" i="3"/>
  <c r="BK170" i="3"/>
  <c r="BK143" i="3"/>
  <c r="BK194" i="4"/>
  <c r="J182" i="4"/>
  <c r="BK170" i="4"/>
  <c r="J134" i="4"/>
  <c r="J194" i="4"/>
  <c r="BK167" i="4"/>
  <c r="BK145" i="4"/>
  <c r="BK178" i="4"/>
  <c r="J167" i="4"/>
  <c r="J156" i="4"/>
  <c r="BK201" i="4"/>
  <c r="J178" i="4"/>
  <c r="BK161" i="4"/>
  <c r="J148" i="4"/>
  <c r="BK137" i="4"/>
  <c r="R133" i="2" l="1"/>
  <c r="R153" i="2"/>
  <c r="BK139" i="3"/>
  <c r="J139" i="3" s="1"/>
  <c r="J98" i="3" s="1"/>
  <c r="R139" i="3"/>
  <c r="BK229" i="3"/>
  <c r="J229" i="3" s="1"/>
  <c r="J99" i="3" s="1"/>
  <c r="T229" i="3"/>
  <c r="T245" i="3"/>
  <c r="P315" i="3"/>
  <c r="P329" i="3"/>
  <c r="BK383" i="3"/>
  <c r="J383" i="3"/>
  <c r="J103" i="3" s="1"/>
  <c r="P383" i="3"/>
  <c r="BK426" i="3"/>
  <c r="J426" i="3"/>
  <c r="J106" i="3" s="1"/>
  <c r="R426" i="3"/>
  <c r="P434" i="3"/>
  <c r="P425" i="3" s="1"/>
  <c r="R133" i="4"/>
  <c r="T133" i="2"/>
  <c r="P153" i="2"/>
  <c r="P139" i="3"/>
  <c r="BK245" i="3"/>
  <c r="J245" i="3" s="1"/>
  <c r="J100" i="3" s="1"/>
  <c r="R245" i="3"/>
  <c r="BK329" i="3"/>
  <c r="J329" i="3" s="1"/>
  <c r="J102" i="3" s="1"/>
  <c r="R329" i="3"/>
  <c r="R383" i="3"/>
  <c r="P426" i="3"/>
  <c r="T426" i="3"/>
  <c r="R434" i="3"/>
  <c r="T133" i="4"/>
  <c r="BK133" i="2"/>
  <c r="J133" i="2"/>
  <c r="J98" i="2"/>
  <c r="P133" i="2"/>
  <c r="P132" i="2"/>
  <c r="P131" i="2"/>
  <c r="AU95" i="1"/>
  <c r="BK153" i="2"/>
  <c r="J153" i="2"/>
  <c r="J100" i="2"/>
  <c r="T153" i="2"/>
  <c r="T139" i="3"/>
  <c r="P229" i="3"/>
  <c r="R229" i="3"/>
  <c r="P245" i="3"/>
  <c r="BK315" i="3"/>
  <c r="J315" i="3"/>
  <c r="J101" i="3"/>
  <c r="R315" i="3"/>
  <c r="T315" i="3"/>
  <c r="T329" i="3"/>
  <c r="T383" i="3"/>
  <c r="BK434" i="3"/>
  <c r="BK425" i="3" s="1"/>
  <c r="J425" i="3" s="1"/>
  <c r="J105" i="3" s="1"/>
  <c r="T434" i="3"/>
  <c r="BK133" i="4"/>
  <c r="J133" i="4" s="1"/>
  <c r="J98" i="4" s="1"/>
  <c r="P133" i="4"/>
  <c r="P132" i="4"/>
  <c r="P131" i="4" s="1"/>
  <c r="AU97" i="1" s="1"/>
  <c r="BK185" i="4"/>
  <c r="J185" i="4"/>
  <c r="J99" i="4" s="1"/>
  <c r="P185" i="4"/>
  <c r="R185" i="4"/>
  <c r="T185" i="4"/>
  <c r="BK422" i="3"/>
  <c r="J422" i="3"/>
  <c r="J104" i="3"/>
  <c r="BK160" i="2"/>
  <c r="J160" i="2" s="1"/>
  <c r="J101" i="2" s="1"/>
  <c r="BK149" i="2"/>
  <c r="J149" i="2"/>
  <c r="J99" i="2" s="1"/>
  <c r="BK205" i="4"/>
  <c r="J205" i="4"/>
  <c r="J101" i="4"/>
  <c r="J92" i="4"/>
  <c r="J125" i="4"/>
  <c r="BE142" i="4"/>
  <c r="BE167" i="4"/>
  <c r="BE170" i="4"/>
  <c r="BE173" i="4"/>
  <c r="BE178" i="4"/>
  <c r="BE186" i="4"/>
  <c r="BE194" i="4"/>
  <c r="F128" i="4"/>
  <c r="BE134" i="4"/>
  <c r="BE137" i="4"/>
  <c r="BE148" i="4"/>
  <c r="BE161" i="4"/>
  <c r="BE182" i="4"/>
  <c r="BE190" i="4"/>
  <c r="BE198" i="4"/>
  <c r="BE206" i="4"/>
  <c r="E85" i="4"/>
  <c r="BE145" i="4"/>
  <c r="BE152" i="4"/>
  <c r="BE156" i="4"/>
  <c r="BE159" i="4"/>
  <c r="BE164" i="4"/>
  <c r="BE175" i="4"/>
  <c r="BE201" i="4"/>
  <c r="J89" i="3"/>
  <c r="J92" i="3"/>
  <c r="BE140" i="3"/>
  <c r="BE143" i="3"/>
  <c r="BE149" i="3"/>
  <c r="BE155" i="3"/>
  <c r="BE158" i="3"/>
  <c r="BE185" i="3"/>
  <c r="BE191" i="3"/>
  <c r="BE202" i="3"/>
  <c r="BE268" i="3"/>
  <c r="BE300" i="3"/>
  <c r="BE308" i="3"/>
  <c r="BE325" i="3"/>
  <c r="BE350" i="3"/>
  <c r="BE361" i="3"/>
  <c r="E127" i="3"/>
  <c r="BE146" i="3"/>
  <c r="BE170" i="3"/>
  <c r="BE175" i="3"/>
  <c r="BE179" i="3"/>
  <c r="BE219" i="3"/>
  <c r="BE237" i="3"/>
  <c r="BE242" i="3"/>
  <c r="BE246" i="3"/>
  <c r="BE277" i="3"/>
  <c r="BE280" i="3"/>
  <c r="BE283" i="3"/>
  <c r="BE286" i="3"/>
  <c r="BE289" i="3"/>
  <c r="BE304" i="3"/>
  <c r="BE322" i="3"/>
  <c r="BE333" i="3"/>
  <c r="BE346" i="3"/>
  <c r="BE355" i="3"/>
  <c r="BE368" i="3"/>
  <c r="BE375" i="3"/>
  <c r="BE403" i="3"/>
  <c r="BE406" i="3"/>
  <c r="BE417" i="3"/>
  <c r="BE423" i="3"/>
  <c r="BE430" i="3"/>
  <c r="BE435" i="3"/>
  <c r="F92" i="3"/>
  <c r="BE167" i="3"/>
  <c r="BE230" i="3"/>
  <c r="BE233" i="3"/>
  <c r="BE239" i="3"/>
  <c r="BE256" i="3"/>
  <c r="BE263" i="3"/>
  <c r="BE271" i="3"/>
  <c r="BE274" i="3"/>
  <c r="BE292" i="3"/>
  <c r="BE295" i="3"/>
  <c r="BE330" i="3"/>
  <c r="BE344" i="3"/>
  <c r="BE348" i="3"/>
  <c r="BE358" i="3"/>
  <c r="BE380" i="3"/>
  <c r="BE391" i="3"/>
  <c r="BE427" i="3"/>
  <c r="BE432" i="3"/>
  <c r="BE447" i="3"/>
  <c r="BE450" i="3"/>
  <c r="BE161" i="3"/>
  <c r="BE164" i="3"/>
  <c r="BE182" i="3"/>
  <c r="BE188" i="3"/>
  <c r="BE197" i="3"/>
  <c r="BE207" i="3"/>
  <c r="BE212" i="3"/>
  <c r="BE214" i="3"/>
  <c r="BE224" i="3"/>
  <c r="BE251" i="3"/>
  <c r="BE312" i="3"/>
  <c r="BE316" i="3"/>
  <c r="BE319" i="3"/>
  <c r="BE338" i="3"/>
  <c r="BE341" i="3"/>
  <c r="BE352" i="3"/>
  <c r="BE364" i="3"/>
  <c r="BE372" i="3"/>
  <c r="BE384" i="3"/>
  <c r="BE394" i="3"/>
  <c r="BE400" i="3"/>
  <c r="BE412" i="3"/>
  <c r="BE438" i="3"/>
  <c r="BE441" i="3"/>
  <c r="BE444" i="3"/>
  <c r="F92" i="2"/>
  <c r="E121" i="2"/>
  <c r="J125" i="2"/>
  <c r="J128" i="2"/>
  <c r="BE134" i="2"/>
  <c r="BE143" i="2"/>
  <c r="BE146" i="2"/>
  <c r="BE150" i="2"/>
  <c r="BE157" i="2"/>
  <c r="BE161" i="2"/>
  <c r="BE137" i="2"/>
  <c r="BE140" i="2"/>
  <c r="BE154" i="2"/>
  <c r="F38" i="2"/>
  <c r="BC95" i="1" s="1"/>
  <c r="J36" i="2"/>
  <c r="AW95" i="1"/>
  <c r="F36" i="3"/>
  <c r="BA96" i="1" s="1"/>
  <c r="F37" i="3"/>
  <c r="BB96" i="1"/>
  <c r="F37" i="2"/>
  <c r="BB95" i="1" s="1"/>
  <c r="F36" i="4"/>
  <c r="BA97" i="1"/>
  <c r="F37" i="4"/>
  <c r="BB97" i="1" s="1"/>
  <c r="F39" i="4"/>
  <c r="BD97" i="1"/>
  <c r="F38" i="3"/>
  <c r="BC96" i="1" s="1"/>
  <c r="F39" i="2"/>
  <c r="BD95" i="1"/>
  <c r="F39" i="3"/>
  <c r="BD96" i="1" s="1"/>
  <c r="F36" i="2"/>
  <c r="BA95" i="1"/>
  <c r="F38" i="4"/>
  <c r="BC97" i="1" s="1"/>
  <c r="J36" i="4"/>
  <c r="AW97" i="1"/>
  <c r="J36" i="3"/>
  <c r="AW96" i="1" s="1"/>
  <c r="J434" i="3" l="1"/>
  <c r="J107" i="3" s="1"/>
  <c r="P138" i="3"/>
  <c r="P137" i="3"/>
  <c r="AU96" i="1" s="1"/>
  <c r="AU94" i="1" s="1"/>
  <c r="T138" i="3"/>
  <c r="T425" i="3"/>
  <c r="T137" i="3" s="1"/>
  <c r="T132" i="2"/>
  <c r="T131" i="2"/>
  <c r="T132" i="4"/>
  <c r="T131" i="4"/>
  <c r="R132" i="4"/>
  <c r="R131" i="4"/>
  <c r="R425" i="3"/>
  <c r="R138" i="3"/>
  <c r="R137" i="3" s="1"/>
  <c r="R132" i="2"/>
  <c r="R131" i="2"/>
  <c r="BK132" i="4"/>
  <c r="J132" i="4" s="1"/>
  <c r="J97" i="4" s="1"/>
  <c r="BK132" i="2"/>
  <c r="J132" i="2"/>
  <c r="J97" i="2" s="1"/>
  <c r="BK138" i="3"/>
  <c r="J138" i="3"/>
  <c r="J97" i="3"/>
  <c r="BA94" i="1"/>
  <c r="AW94" i="1"/>
  <c r="AK33" i="1"/>
  <c r="BB94" i="1"/>
  <c r="AX94" i="1"/>
  <c r="BC94" i="1"/>
  <c r="W35" i="1"/>
  <c r="BD94" i="1"/>
  <c r="W36" i="1"/>
  <c r="BK137" i="3" l="1"/>
  <c r="J137" i="3"/>
  <c r="J96" i="3"/>
  <c r="J30" i="3" s="1"/>
  <c r="J116" i="3" s="1"/>
  <c r="J110" i="3" s="1"/>
  <c r="J118" i="3" s="1"/>
  <c r="BK131" i="2"/>
  <c r="J131" i="2"/>
  <c r="J96" i="2"/>
  <c r="J30" i="2" s="1"/>
  <c r="J110" i="2" s="1"/>
  <c r="BE110" i="2" s="1"/>
  <c r="J35" i="2" s="1"/>
  <c r="AV95" i="1" s="1"/>
  <c r="AT95" i="1" s="1"/>
  <c r="BK131" i="4"/>
  <c r="J131" i="4"/>
  <c r="J96" i="4"/>
  <c r="J30" i="4" s="1"/>
  <c r="J110" i="4" s="1"/>
  <c r="J104" i="4" s="1"/>
  <c r="W34" i="1"/>
  <c r="AY94" i="1"/>
  <c r="W33" i="1"/>
  <c r="J112" i="4" l="1"/>
  <c r="J31" i="3"/>
  <c r="BE116" i="3"/>
  <c r="BE110" i="4"/>
  <c r="J31" i="4"/>
  <c r="J32" i="3"/>
  <c r="AG96" i="1" s="1"/>
  <c r="F35" i="2"/>
  <c r="AZ95" i="1"/>
  <c r="J32" i="4"/>
  <c r="AG97" i="1" s="1"/>
  <c r="J104" i="2"/>
  <c r="J112" i="2"/>
  <c r="F35" i="3"/>
  <c r="AZ96" i="1" s="1"/>
  <c r="F35" i="4"/>
  <c r="AZ97" i="1"/>
  <c r="J31" i="2" l="1"/>
  <c r="AZ94" i="1"/>
  <c r="J35" i="4"/>
  <c r="AV97" i="1" s="1"/>
  <c r="AT97" i="1" s="1"/>
  <c r="J32" i="2"/>
  <c r="AG95" i="1"/>
  <c r="AN95" i="1" s="1"/>
  <c r="J35" i="3"/>
  <c r="AV96" i="1"/>
  <c r="AT96" i="1"/>
  <c r="J41" i="2" l="1"/>
  <c r="J41" i="3"/>
  <c r="J41" i="4"/>
  <c r="AN96" i="1"/>
  <c r="AN97" i="1"/>
  <c r="AV94" i="1"/>
  <c r="AT94" i="1"/>
  <c r="AG94" i="1"/>
  <c r="AG103" i="1"/>
  <c r="CD103" i="1"/>
  <c r="AN94" i="1" l="1"/>
  <c r="AK26" i="1"/>
  <c r="AG101" i="1"/>
  <c r="CD101" i="1" s="1"/>
  <c r="AV103" i="1"/>
  <c r="BY103" i="1"/>
  <c r="AG102" i="1"/>
  <c r="CD102" i="1" s="1"/>
  <c r="AG100" i="1"/>
  <c r="AV100" i="1"/>
  <c r="BY100" i="1"/>
  <c r="CD100" i="1" l="1"/>
  <c r="AN103" i="1"/>
  <c r="W32" i="1"/>
  <c r="AV102" i="1"/>
  <c r="BY102" i="1"/>
  <c r="AN100" i="1"/>
  <c r="AV101" i="1"/>
  <c r="BY101" i="1" s="1"/>
  <c r="AG99" i="1"/>
  <c r="AK27" i="1" s="1"/>
  <c r="AK29" i="1" s="1"/>
  <c r="AN101" i="1" l="1"/>
  <c r="AN102" i="1"/>
  <c r="AG105" i="1"/>
  <c r="AK32" i="1"/>
  <c r="AK38" i="1" s="1"/>
  <c r="AN99" i="1" l="1"/>
  <c r="AN105" i="1"/>
</calcChain>
</file>

<file path=xl/sharedStrings.xml><?xml version="1.0" encoding="utf-8"?>
<sst xmlns="http://schemas.openxmlformats.org/spreadsheetml/2006/main" count="4678" uniqueCount="834">
  <si>
    <t>Export Komplet</t>
  </si>
  <si>
    <t/>
  </si>
  <si>
    <t>2.0</t>
  </si>
  <si>
    <t>False</t>
  </si>
  <si>
    <t>{1ba208ae-529c-4b55-9145-cc5d623382b9}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</si>
  <si>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</si>
  <si>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</si>
  <si>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</si>
  <si>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</si>
  <si>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</si>
  <si>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</si>
  <si>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</si>
  <si>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</si>
  <si>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</si>
  <si>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21010A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</si>
  <si>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</si>
  <si>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</si>
  <si>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na ul. Smetanov Sady v Novém Jičíně</t>
  </si>
  <si>
    <t>KSO:</t>
  </si>
  <si>
    <t>CC-CZ:</t>
  </si>
  <si>
    <t>Místo:</t>
  </si>
  <si>
    <t>Nový Jičín</t>
  </si>
  <si>
    <t>Datum:</t>
  </si>
  <si>
    <t>15. 3. 2022</t>
  </si>
  <si>
    <t>Zadavatel:</t>
  </si>
  <si>
    <t>IČ:</t>
  </si>
  <si>
    <t>Město Nový Jičín</t>
  </si>
  <si>
    <t>DIČ:</t>
  </si>
  <si>
    <t>Uchazeč:</t>
  </si>
  <si>
    <t>Vyplň údaj</t>
  </si>
  <si>
    <t>Projektant:</t>
  </si>
  <si>
    <t>DOPRAPLAN 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</si>
  <si>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</si>
  <si>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</si>
  <si>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</si>
  <si>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</si>
  <si>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</si>
  <si>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</si>
  <si>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</si>
  <si>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</si>
  <si>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</si>
  <si>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</si>
  <si>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</si>
  <si>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</si>
  <si>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</si>
  <si>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</si>
  <si>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</si>
  <si>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</si>
  <si>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</si>
  <si>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</si>
  <si>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</si>
  <si>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</si>
  <si>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</si>
  <si>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</si>
  <si>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</si>
  <si>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</si>
  <si>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</si>
  <si>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</si>
  <si>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</si>
  <si>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</si>
  <si>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</si>
  <si>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</si>
  <si>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</si>
  <si>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</si>
  <si>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</si>
  <si>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</si>
  <si>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</si>
  <si>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</si>
  <si>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</si>
  <si>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</si>
  <si>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</si>
  <si>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</si>
  <si>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</si>
  <si>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</si>
  <si>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</si>
  <si>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</si>
  <si>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</si>
  <si>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</si>
  <si>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</si>
  <si>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</si>
  <si>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</si>
  <si>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</si>
  <si>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</si>
  <si>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</si>
  <si>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Ostatní a vedlejší náklady stavby</t>
  </si>
  <si>
    <t>STA</t>
  </si>
  <si>
    <t>1</t>
  </si>
  <si>
    <t>{4a0be6b1-47e7-4bc3-b7da-8f2cf43ea9c0}</t>
  </si>
  <si>
    <t>2</t>
  </si>
  <si>
    <t>111a</t>
  </si>
  <si>
    <t>Smetanovy Sady - parkovací plochy + komunikace</t>
  </si>
  <si>
    <t>{89820ab0-bfaf-420f-85c3-2edd7d5dbdd4}</t>
  </si>
  <si>
    <t>111b</t>
  </si>
  <si>
    <t>Smetanovy Sady - výsadba, vegetační úpravy</t>
  </si>
  <si>
    <t>{f2f43acb-3440-47bd-b271-e75c36c98fca}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</si>
  <si>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</si>
  <si>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</si>
  <si>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</si>
  <si>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</si>
  <si>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</si>
  <si>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</si>
  <si>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</si>
  <si>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</si>
  <si>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</si>
  <si>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</si>
  <si>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</si>
  <si>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000 - Ostatní a vedlejší náklady stavby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</si>
  <si>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</si>
  <si>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</si>
  <si>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</si>
  <si>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</si>
  <si>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</si>
  <si>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</si>
  <si>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</si>
  <si>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</si>
  <si>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</si>
  <si>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</si>
  <si>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</si>
  <si>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</si>
  <si>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</si>
  <si>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</si>
  <si>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</si>
  <si>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</si>
  <si>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</si>
  <si>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</si>
  <si>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</si>
  <si>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</si>
  <si>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</si>
  <si>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</si>
  <si>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</si>
  <si>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</si>
  <si>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</si>
  <si>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</si>
  <si>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</si>
  <si>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</si>
  <si>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</si>
  <si>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</si>
  <si>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</si>
  <si>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</si>
  <si>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</si>
  <si>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</si>
  <si>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</si>
  <si>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</si>
  <si>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</si>
  <si>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</si>
  <si>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</si>
  <si>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</si>
  <si>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</si>
  <si>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soubor…</t>
  </si>
  <si>
    <t>1024</t>
  </si>
  <si>
    <t>-1838080252</t>
  </si>
  <si>
    <t>PP</t>
  </si>
  <si>
    <t>Geodetické práce před výstavbou
Poznámka k položce:_x000D_
Geodetické práce před výstavbou - vytyčení inženýrských sítí, geodetické práce před realizací stavby</t>
  </si>
  <si>
    <t>VV</t>
  </si>
  <si>
    <t>012203000</t>
  </si>
  <si>
    <t>Geodetické práce při provádění stavby</t>
  </si>
  <si>
    <t>soubor</t>
  </si>
  <si>
    <t>1337807503</t>
  </si>
  <si>
    <t>Geodetické práce při provádění stavby
Poznámka k položce:_x000D_
Geodetické práce při provádění stavby - geodetické práce pro realizaci, technická pomoc a vytyčení stavebních objektů_x000D_
Vyhotovení protokolu o vytyčení stavby se seznamem souřadnic vytyčených bodů a jejich polohopisnými (S-JTSK) a výškopisnými (Bpv) hodnotami._x000D_
vytyčení stavby, osy komunikací, polohy obrubníků_x000D_
vytyčení obvodu staveniště</t>
  </si>
  <si>
    <t>3</t>
  </si>
  <si>
    <t>012303000</t>
  </si>
  <si>
    <t>Geodetické práce po výstavbě</t>
  </si>
  <si>
    <t>-870596220</t>
  </si>
  <si>
    <t>Geodetické práce po výstavbě
Poznámka k položce:_x000D_
Geodetické práce po výstavbě - geodetické zaměření skutečného provedení pro zhotovení DSPS</t>
  </si>
  <si>
    <t>4</t>
  </si>
  <si>
    <t>012403000</t>
  </si>
  <si>
    <t>Kartografické práce</t>
  </si>
  <si>
    <t>1644547835</t>
  </si>
  <si>
    <t>Kartografické práce
vyhotovení geometrického plánu GP - 6ks</t>
  </si>
  <si>
    <t>013254000</t>
  </si>
  <si>
    <t>Dokumentace skutečného provedení stavby</t>
  </si>
  <si>
    <t>1093023888</t>
  </si>
  <si>
    <t>VRN3</t>
  </si>
  <si>
    <t>6</t>
  </si>
  <si>
    <t>030001000</t>
  </si>
  <si>
    <t>1498681388</t>
  </si>
  <si>
    <t>Zařízení staveniště
Zařízení staveniště - zřízení, provoz, demontáž</t>
  </si>
  <si>
    <t>VRN4</t>
  </si>
  <si>
    <t>Inženýrská činnost</t>
  </si>
  <si>
    <t>7</t>
  </si>
  <si>
    <t>049002000</t>
  </si>
  <si>
    <t>Ostatní inženýrská činnost</t>
  </si>
  <si>
    <t>1731434662</t>
  </si>
  <si>
    <t>Ostatní inženýrská činnost
návrh, projednání a zajištění vydání stanovení přechodného DZ a vydání rozhodnutí o případné uzavírce, zajištění dopravního opatření, zajištění vyjádření k vydání Stanovení přechodné úpravy provozu</t>
  </si>
  <si>
    <t>"Projednání dopr. opatření a zajištění vydání stanovení přechodného DZ" 1</t>
  </si>
  <si>
    <t>8</t>
  </si>
  <si>
    <t>049303000</t>
  </si>
  <si>
    <t>Náklady vzniklé v souvislosti s předáním stavby</t>
  </si>
  <si>
    <t>601384011</t>
  </si>
  <si>
    <t>Náklady vzniklé v souvislosti s předáním stavby
Poznámka k položce:_x000D_
Zajištění dokladů nezbytných k vydání kolaudačního souhlasu_x000D_
zajištění dokladů k předání díla zajištění dokladů o likvidaci odpadů_x000D_
zajištění protokolu o akceptaci zakázky JDTM ZK_x000D_
zajištění dokladů o vytyčení stavby a vytyčení stávajících sítí při realizaci stavby_x000D_
zajištění provádění průběžně fotodokumentace stavby_x000D_
zajištění a kopírování atestů materiálů použitých při stavebních pracích_x000D_
zajištění a kopírování dokladů o výsledcích provedených zkoušek (dle TKP) dle příslušné projektové dokumentace_x000D_
zajištění příslušných vyjádření (Policie ČR, atd.) ke kolaudaci stavby</t>
  </si>
  <si>
    <t>VRN7</t>
  </si>
  <si>
    <t>9</t>
  </si>
  <si>
    <t>072002000</t>
  </si>
  <si>
    <t>Silniční provoz - dočasné dopravní značení</t>
  </si>
  <si>
    <t>kpl</t>
  </si>
  <si>
    <t>396425081</t>
  </si>
  <si>
    <t>drn</t>
  </si>
  <si>
    <t>sejmutí drnu</t>
  </si>
  <si>
    <t>420</t>
  </si>
  <si>
    <t>odstraneni_dlazby</t>
  </si>
  <si>
    <t>odstranění staré dlažby betonové</t>
  </si>
  <si>
    <t>5,52</t>
  </si>
  <si>
    <t>odstraneni_obrub</t>
  </si>
  <si>
    <t>odtranění stáv.obrubníků</t>
  </si>
  <si>
    <t>122</t>
  </si>
  <si>
    <t>odkop</t>
  </si>
  <si>
    <t>276,235</t>
  </si>
  <si>
    <t>odvoz_odkop</t>
  </si>
  <si>
    <t>odvoz výkopu</t>
  </si>
  <si>
    <t>kusove</t>
  </si>
  <si>
    <t>64,522</t>
  </si>
  <si>
    <t>odstran_kameniva</t>
  </si>
  <si>
    <t>257,1</t>
  </si>
  <si>
    <t>111a - Smetanovy Sady - parkovací plochy + komunikace</t>
  </si>
  <si>
    <t>sypke</t>
  </si>
  <si>
    <t>186,951</t>
  </si>
  <si>
    <t>odstr_zivice</t>
  </si>
  <si>
    <t>129</t>
  </si>
  <si>
    <t>odstr_panely</t>
  </si>
  <si>
    <t>122,1</t>
  </si>
  <si>
    <t>freza</t>
  </si>
  <si>
    <t>251,1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</si>
  <si>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</si>
  <si>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</si>
  <si>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</si>
  <si>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</si>
  <si>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</si>
  <si>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</si>
  <si>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</si>
  <si>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</si>
  <si>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</si>
  <si>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</si>
  <si>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</si>
  <si>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</si>
  <si>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</si>
  <si>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</si>
  <si>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</si>
  <si>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</si>
  <si>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</si>
  <si>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-1387424628</t>
  </si>
  <si>
    <t>Sejmutí drnu tl. do 100 mm, v jakékoliv ploše</t>
  </si>
  <si>
    <t>"v ploše trvalého záboru - planimetrováno ze situace" 420</t>
  </si>
  <si>
    <t>112251101</t>
  </si>
  <si>
    <t>Odstranění pařezů D přes 100 do 300 mm</t>
  </si>
  <si>
    <t>kus</t>
  </si>
  <si>
    <t>-998713894</t>
  </si>
  <si>
    <t>Odstranění pařezů strojně s jejich vykopáním, vytrháním nebo odstřelením průměru přes 100 do 300 mm</t>
  </si>
  <si>
    <t>"čerpáno se souhlasem TDI nebo investora" 10</t>
  </si>
  <si>
    <t>113106171</t>
  </si>
  <si>
    <t>Rozebrání dlažeb vozovek ze zámkové dlažby s ložem z kameniva ručně</t>
  </si>
  <si>
    <t>851404993</t>
  </si>
  <si>
    <t>Rozebrání dlažeb a dílců vozovek a ploch s přemístěním hmot na skládku na vzdálenost do 3 m nebo s naložením na dopravní prostředek, s jakoukoliv výplní spár ručně ze zámkové dlažby s ložem z kameniva</t>
  </si>
  <si>
    <t>"v místě dlážděné plochy ke vstupúm, předláždění plochy v nejnutnější délce" 3*1*2</t>
  </si>
  <si>
    <t>113107323</t>
  </si>
  <si>
    <t>Odstranění podkladu z kameniva drceného tl přes 200 do 300 mm strojně pl do 50 m2</t>
  </si>
  <si>
    <t>1532834093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</si>
  <si>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</si>
  <si>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"odstranění podkladů ze silničních panelů" 37*3,3</t>
  </si>
  <si>
    <t>"v místech plochy mimo silniční panely" 129</t>
  </si>
  <si>
    <t>"v místě dlážděné plochy ke vstupúm, předláždění plochy" 3*1*2</t>
  </si>
  <si>
    <t>Součet</t>
  </si>
  <si>
    <t>113107342</t>
  </si>
  <si>
    <t>Odstranění podkladu živičného tl přes 50 do 100 mm strojně pl do 50 m2</t>
  </si>
  <si>
    <t>692328992</t>
  </si>
  <si>
    <t>Odstranění podkladů nebo krytů strojně plochy jednotlivě do 50 m2 s přemístěním hmot na skládku na vzdálenost do 3 m nebo s naložením na dopravní prostředek živičných, o tl. vrstvy přes 50 do 100 mm</t>
  </si>
  <si>
    <t>"plocha na začátku v místech napojení na stávající stav, mimo plochu ze sil.panelů" 129</t>
  </si>
  <si>
    <t>113151111</t>
  </si>
  <si>
    <t>Rozebrání zpevněných ploch ze silničních dílců</t>
  </si>
  <si>
    <t>-221869675</t>
  </si>
  <si>
    <t>Rozebírání zpevněných ploch  s přemístěním na skládku na vzdálenost do 20 m nebo s naložením na dopravní prostředek ze silničních panelů</t>
  </si>
  <si>
    <t>113154123</t>
  </si>
  <si>
    <t>Frézování živičného krytu tl 50 mm pruh š přes 0,5 do 1 m pl do 500 m2 bez překážek v trase</t>
  </si>
  <si>
    <t>-2142246626</t>
  </si>
  <si>
    <t>Frézování živičného podkladu nebo krytu  s naložením na dopravní prostředek plochy do 500 m2 bez překážek v trase pruhu šířky přes 0,5 m do 1 m, tloušťky vrstvy 50 mm</t>
  </si>
  <si>
    <t>(37*3,3)+129</t>
  </si>
  <si>
    <t>113202111</t>
  </si>
  <si>
    <t>Vytrhání obrub krajníků obrubníků stojatých</t>
  </si>
  <si>
    <t>m</t>
  </si>
  <si>
    <t>1990127608</t>
  </si>
  <si>
    <t>Vytrhání obrub  s vybouráním lože, s přemístěním hmot na skládku na vzdálenost do 3 m nebo s naložením na dopravní prostředek z krajníků nebo obrubníků stojatých</t>
  </si>
  <si>
    <t>"planimetrováno ze situace" 122</t>
  </si>
  <si>
    <t>121151103</t>
  </si>
  <si>
    <t>Sejmutí ornice plochy do 100 m2 tl vrstvy do 200 mm strojně</t>
  </si>
  <si>
    <t>-1672394797</t>
  </si>
  <si>
    <t>Sejmutí ornice strojně při souvislé ploše do 100 m2, tl. vrstvy do 200 mm</t>
  </si>
  <si>
    <t>10</t>
  </si>
  <si>
    <t>122151104</t>
  </si>
  <si>
    <t>Odkopávky a prokopávky nezapažené v hornině třídy těžitelnosti I skupiny 1 a 2 objem do 500 m3 strojně</t>
  </si>
  <si>
    <t>m3</t>
  </si>
  <si>
    <t>-1208446606</t>
  </si>
  <si>
    <t>Odkopávky a prokopávky nezapažené strojně v hornině třídy těžitelnosti I skupiny 1 a 2 přes 100 do 500 m3</t>
  </si>
  <si>
    <t>"planimetrováno ze vzorového řezu a situace - v místě stáv. plochy pro parkoviště a komunikaci" ((37*3,3)+128)*0,35</t>
  </si>
  <si>
    <t>"planimetrováno ze vzorového řezu a situace - v místě rozšíření plochy pro parkoviště" 255,0*0,74</t>
  </si>
  <si>
    <t>11</t>
  </si>
  <si>
    <t>162201421</t>
  </si>
  <si>
    <t>Vodorovné přemístění pařezů do 1 km D přes 100 do 300 mm</t>
  </si>
  <si>
    <t>-1254037142</t>
  </si>
  <si>
    <t>Vodorovné přemístění větví, kmenů nebo pařezů s naložením, složením a dopravou do 1000 m pařezů kmenů, průměru přes 100 do 300 mm</t>
  </si>
  <si>
    <t>"odvoz na skládku"</t>
  </si>
  <si>
    <t>12</t>
  </si>
  <si>
    <t>162251102</t>
  </si>
  <si>
    <t>Vodorovné přemístění přes 20 do 50 m výkopku/sypaniny z horniny třídy těžitelnosti I skupiny 1 až 3</t>
  </si>
  <si>
    <t>-267709525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</si>
  <si>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</si>
  <si>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"odvoz ornice na meziskládku pro zpětné rozvrstvení - viz. rozpočet SO111b" 196*0,2</t>
  </si>
  <si>
    <t>13</t>
  </si>
  <si>
    <t>162301971</t>
  </si>
  <si>
    <t>Příplatek k vodorovnému přemístění pařezů D přes 100 do 300 mm ZKD 1 km</t>
  </si>
  <si>
    <t>1309932754</t>
  </si>
  <si>
    <t>Vodorovné přemístění větví, kmenů nebo pařezů s naložením, složením a dopravou Příplatek k cenám za každých dalších i započatých 1000 m přes 1000 m pařezů kmenů, průměru přes 100 do 300 mm</t>
  </si>
  <si>
    <t>"odvoz do 5 km" 10*4</t>
  </si>
  <si>
    <t>14</t>
  </si>
  <si>
    <t>162702111</t>
  </si>
  <si>
    <t>Vodorovné přemístění drnu bez naložení se složením přes 5000 do 6000 m</t>
  </si>
  <si>
    <t>-2044369051</t>
  </si>
  <si>
    <t>Vodorovné přemístění drnu na suchu  na vzdálenost přes 5000 do 6000 m</t>
  </si>
  <si>
    <t>162702119</t>
  </si>
  <si>
    <t>Příplatek k vodorovnému přemístění drnu do 6000 m ZKD 1000 m</t>
  </si>
  <si>
    <t>-1270255402</t>
  </si>
  <si>
    <t>Vodorovné přemístění drnu na suchu  Příplatek k ceně za každých dalších i započatých 1000 m</t>
  </si>
  <si>
    <t>drn*4</t>
  </si>
  <si>
    <t>16</t>
  </si>
  <si>
    <t>162751114</t>
  </si>
  <si>
    <t>Vodorovné přemístění přes 6 000 do 7000 m výkopku/sypaniny z horniny třídy těžitelnosti I skupiny 1 až 3</t>
  </si>
  <si>
    <t>1537551535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</si>
  <si>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</si>
  <si>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"odvoz přebytečné ornicena rekultivaci skládky Kojetín"</t>
  </si>
  <si>
    <t>"ornice sejmutá celkem" 420*0,2</t>
  </si>
  <si>
    <t>"zpětné rozprostření na stavbě - viz. rozpočet SO111b" -196*0,2</t>
  </si>
  <si>
    <t>17</t>
  </si>
  <si>
    <t>162751117</t>
  </si>
  <si>
    <t>Vodorovné přemístění přes 9 000 do 10000 m výkopku/sypaniny z horniny třídy těžitelnosti I skupiny 1 až 3</t>
  </si>
  <si>
    <t>1633142515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</si>
  <si>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</si>
  <si>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výkopu na skládku - přebytek výkopu"</t>
  </si>
  <si>
    <t>18</t>
  </si>
  <si>
    <t>167151101</t>
  </si>
  <si>
    <t>Nakládání výkopku z hornin třídy těžitelnosti I skupiny 1 až 3 do 100 m3</t>
  </si>
  <si>
    <t>-2079567551</t>
  </si>
  <si>
    <t>Nakládání, skládání a překládání neulehlého výkopku nebo sypaniny strojně nakládání, množství do 100 m3, z horniny třídy těžitelnosti I, skupiny 1 až 3</t>
  </si>
  <si>
    <t>drn*0,15</t>
  </si>
  <si>
    <t>"pro zpětné rozprostření ornice na stavbě - viz. rozpočet SO111b" 196*0,2</t>
  </si>
  <si>
    <t>19</t>
  </si>
  <si>
    <t>171152111</t>
  </si>
  <si>
    <t>Uložení sypaniny z hornin nesoudržných a sypkých do násypů zhutněných v aktivní zóně silnic a dálnic</t>
  </si>
  <si>
    <t>1885473624</t>
  </si>
  <si>
    <t>Uložení sypaniny do zhutněných násypů pro silnice, dálnice a letiště s rozprostřením sypaniny ve vrstvách, s hrubým urovnáním a uzavřením povrchu násypu z hornin nesoudržných sypkých v aktivní zóně</t>
  </si>
  <si>
    <t>"odstranění podkladů ze silničních panelů" 37*3,3*1,02*0,40</t>
  </si>
  <si>
    <t>"v místech plochy mimo silniční panely" 129*1,02*0,40</t>
  </si>
  <si>
    <t>20</t>
  </si>
  <si>
    <t>M</t>
  </si>
  <si>
    <t>58344197</t>
  </si>
  <si>
    <t>štěrkodrť frakce 0/63</t>
  </si>
  <si>
    <t>t</t>
  </si>
  <si>
    <t>203166951</t>
  </si>
  <si>
    <t>171201231</t>
  </si>
  <si>
    <t>Poplatek za uložení zeminy a kamení na recyklační skládce (skládkovné) kód odpadu 17 05 04</t>
  </si>
  <si>
    <t>-1323313317</t>
  </si>
  <si>
    <t>Poplatek za uložení stavebního odpadu na recyklační skládce (skládkovné) zeminy a kamení zatříděného do Katalogu odpadů pod kódem 17 05 04</t>
  </si>
  <si>
    <t>odvoz_odkop*1,8</t>
  </si>
  <si>
    <t>drn*0,15*1,8</t>
  </si>
  <si>
    <t>22</t>
  </si>
  <si>
    <t>171251201</t>
  </si>
  <si>
    <t>Uložení sypaniny na skládky nebo meziskládky</t>
  </si>
  <si>
    <t>-1156742632</t>
  </si>
  <si>
    <t>Uložení sypaniny na skládky nebo meziskládky bez hutnění s upravením uložené sypaniny do předepsaného tvaru</t>
  </si>
  <si>
    <t>23</t>
  </si>
  <si>
    <t>181911102</t>
  </si>
  <si>
    <t>Úprava pláně v hornině třídy těžitelnosti I skupiny 1 až 2 se zhutněním ručně</t>
  </si>
  <si>
    <t>-1732759991</t>
  </si>
  <si>
    <t>Úprava pláně vyrovnáním výškových rozdílů ručně v hornině třídy těžitelnosti I skupiny 1 a 2 se zhutněním</t>
  </si>
  <si>
    <t>"odstranění podkladů ze silničních panelů" 37*3,3*1,02</t>
  </si>
  <si>
    <t>"v místech plochy mimo silniční panely" 129*1,02</t>
  </si>
  <si>
    <t>Zakládání</t>
  </si>
  <si>
    <t>24</t>
  </si>
  <si>
    <t>211531111</t>
  </si>
  <si>
    <t>Výplň odvodňovacích žeber nebo trativodů kamenivem hrubým drceným frakce 16 až 63 mm</t>
  </si>
  <si>
    <t>1811310551</t>
  </si>
  <si>
    <t>Výplň kamenivem do rýh odvodňovacích žeber nebo trativodů  bez zhutnění, s úpravou povrchu výplně kamenivem hrubým drceným frakce 16 až 63 mm</t>
  </si>
  <si>
    <t>"fr. 16/32" 0,5*0,45*(46+18)</t>
  </si>
  <si>
    <t>25</t>
  </si>
  <si>
    <t>211971110</t>
  </si>
  <si>
    <t>Zřízení opláštění žeber nebo trativodů geotextilií v rýze nebo zářezu sklonu do 1:2</t>
  </si>
  <si>
    <t>318103723</t>
  </si>
  <si>
    <t>Zřízení opláštění výplně z geotextilie odvodňovacích žeber nebo trativodů  v rýze nebo zářezu se stěnami šikmými o sklonu do 1:2</t>
  </si>
  <si>
    <t xml:space="preserve">"SEPARAČNÍ GEOTEXTILIE S CBR MIN. 2 KN" </t>
  </si>
  <si>
    <t>"kolem drenáže" 64*2,0</t>
  </si>
  <si>
    <t>26</t>
  </si>
  <si>
    <t>69311096</t>
  </si>
  <si>
    <t>geotextilie netkaná separační, filtrační, ochranná s převahou recyklovaných PES vláken 200g/m3</t>
  </si>
  <si>
    <t>1274408362</t>
  </si>
  <si>
    <t>27</t>
  </si>
  <si>
    <t>212532111</t>
  </si>
  <si>
    <t>Lože pro trativody z kameniva hrubého drceného frakce 16 až 32 mm</t>
  </si>
  <si>
    <t>-181420958</t>
  </si>
  <si>
    <t>Lože pro trativody  z kameniva hrubého drceného</t>
  </si>
  <si>
    <t>"tl. 50mm fr. 0/32" 64*0,45*0,05</t>
  </si>
  <si>
    <t>28</t>
  </si>
  <si>
    <t>212752212</t>
  </si>
  <si>
    <t>Trativod z drenážních trubek plastových flexibilních D do 100 mm včetně lože otevřený výkop</t>
  </si>
  <si>
    <t>1306984112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</si>
  <si>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</si>
  <si>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"DN100 HDPE SN8" 64</t>
  </si>
  <si>
    <t>Komunikace pozemní</t>
  </si>
  <si>
    <t>29</t>
  </si>
  <si>
    <t>564710003</t>
  </si>
  <si>
    <t>Podklad z kameniva hrubého drceného vel. 8-16 mm plochy do 100 m2 tl 70 mm</t>
  </si>
  <si>
    <t>-1156162959</t>
  </si>
  <si>
    <t>Podklad nebo kryt z kameniva hrubého drceného vel. 8-16 mm s rozprostřením a zhutněním plochy jednotlivě do 100 m2, po zhutnění tl. 70 mm</t>
  </si>
  <si>
    <t xml:space="preserve">"ŠDA 8/16 GE, ČSN 736126-1, ČSN EN 13285, tl. min 80 mm"   </t>
  </si>
  <si>
    <t>"plocha parkoviště"</t>
  </si>
  <si>
    <t>236</t>
  </si>
  <si>
    <t>30</t>
  </si>
  <si>
    <t>564720101</t>
  </si>
  <si>
    <t>Podklad z kameniva hrubého drceného vel. 16-32 mm plochy do 100 m2 tl 80 mm</t>
  </si>
  <si>
    <t>-272607600</t>
  </si>
  <si>
    <t>Podklad nebo kryt z kameniva hrubého drceného vel. 16-32 mm s rozprostřením a zhutněním plochy jednotlivě do 100 m2, po zhutnění tl. 80 mm</t>
  </si>
  <si>
    <t xml:space="preserve">"ŠDA 16/32 GE, ČSN 736126-1, ČSN EN 13285, tl. min 80 mm"   </t>
  </si>
  <si>
    <t>31</t>
  </si>
  <si>
    <t>564851111</t>
  </si>
  <si>
    <t>Podklad ze štěrkodrtě ŠD tl 150 mm</t>
  </si>
  <si>
    <t>M2</t>
  </si>
  <si>
    <t>1490271660</t>
  </si>
  <si>
    <t>Podklad ze štěrkodrti ŠD  s rozprostřením a zhutněním, po zhutnění tl. 150 mm</t>
  </si>
  <si>
    <t xml:space="preserve">"ŠDA 0/32 GE, ČSN 736126-1, ČSN EN 13285, tl. min 150 mm"   </t>
  </si>
  <si>
    <t>236*1,05</t>
  </si>
  <si>
    <t>A49</t>
  </si>
  <si>
    <t>"v místě konstrukce vozovky ŠDA 0/32 GE v tl. 150 mm" 228*1,03</t>
  </si>
  <si>
    <t>32</t>
  </si>
  <si>
    <t>564851112</t>
  </si>
  <si>
    <t>Podklad ze štěrkodrtě ŠD plochy přes 100 m2 tl 160 mm</t>
  </si>
  <si>
    <t>1725228845</t>
  </si>
  <si>
    <t>Podklad ze štěrkodrti ŠD s rozprostřením a zhutněním plochy přes 100 m2, po zhutnění tl. 160 mm</t>
  </si>
  <si>
    <t>"plocha u vstupů ŠDA 0/32 GE" 6</t>
  </si>
  <si>
    <t>33</t>
  </si>
  <si>
    <t>565155111</t>
  </si>
  <si>
    <t>Asfaltový beton vrstva podkladní ACP 16 (obalované kamenivo OKS) tl 70 mm š do 3 m</t>
  </si>
  <si>
    <t>-591815617</t>
  </si>
  <si>
    <t>Asfaltový beton vrstva podkladní ACP 16 (obalované kamenivo střednězrnné - OKS)  s rozprostřením a zhutněním v pruhu šířky přes 1,5 do 3 m, po zhutnění tl. 70 mm</t>
  </si>
  <si>
    <t>"ACP 16+ 50/70 tl. 70 mm"   228</t>
  </si>
  <si>
    <t>34</t>
  </si>
  <si>
    <t>569903311</t>
  </si>
  <si>
    <t>Zřízení zemních krajnic se zhutněním</t>
  </si>
  <si>
    <t>540550513</t>
  </si>
  <si>
    <t>Zřízení zemních krajnic z hornin jakékoliv třídy se zhutněním</t>
  </si>
  <si>
    <t>"kolem obrub dohutnění a v míste úpravy napojení" (125*0,2*0,25)+ 17*0,25</t>
  </si>
  <si>
    <t>35</t>
  </si>
  <si>
    <t>573191111</t>
  </si>
  <si>
    <t>Postřik infiltrační kationaktivní emulzí v množství 1 kg/m2</t>
  </si>
  <si>
    <t>1000570914</t>
  </si>
  <si>
    <t>Postřik infiltrační kationaktivní emulzí v množství 1,00 kg/m2</t>
  </si>
  <si>
    <t>"0,70kg/m2"  228</t>
  </si>
  <si>
    <t>36</t>
  </si>
  <si>
    <t>573211106</t>
  </si>
  <si>
    <t>Postřik živičný spojovací z asfaltu v množství 0,20 kg/m2</t>
  </si>
  <si>
    <t>-86237326</t>
  </si>
  <si>
    <t>Postřik spojovací PS bez posypu kamenivem z asfaltu silničního, v množství 0,20 kg/m2</t>
  </si>
  <si>
    <t>228</t>
  </si>
  <si>
    <t>37</t>
  </si>
  <si>
    <t>577134111</t>
  </si>
  <si>
    <t>Asfaltový beton vrstva obrusná ACO 11 (ABS) tř. I tl 40 mm š do 3 m z nemodifikovaného asfaltu</t>
  </si>
  <si>
    <t>535240612</t>
  </si>
  <si>
    <t>Asfaltový beton vrstva obrusná ACO 11 (ABS)  s rozprostřením a se zhutněním z nemodifikovaného asfaltu v pruhu šířky do 3 m tř. I, po zhutnění tl. 40 mm</t>
  </si>
  <si>
    <t>"ACO 11+ 50/70  tl. 40 mm" 228</t>
  </si>
  <si>
    <t>38</t>
  </si>
  <si>
    <t>591241111</t>
  </si>
  <si>
    <t>Kladení dlažby z kostek drobných z kamene na MC tl 50 mm</t>
  </si>
  <si>
    <t>1399759782</t>
  </si>
  <si>
    <t>Kladení dlažby z kostek  s provedením lože do tl. 50 mm, s vyplněním spár, s dvojím beraněním a se smetením přebytečného materiálu na krajnici drobných z kamene, do lože z cementové malty</t>
  </si>
  <si>
    <t>"kolem ul.vpusti" 1</t>
  </si>
  <si>
    <t>39</t>
  </si>
  <si>
    <t>58381007</t>
  </si>
  <si>
    <t>kostka štípaná dlažební žula drobná 8/10</t>
  </si>
  <si>
    <t>-1881425518</t>
  </si>
  <si>
    <t>1*1,02 'Přepočtené koeficientem množství</t>
  </si>
  <si>
    <t>40</t>
  </si>
  <si>
    <t>596211110</t>
  </si>
  <si>
    <t>Kladení zámkové dlažby komunikací pro pěší ručně tl 60 mm skupiny A pl do 50 m2</t>
  </si>
  <si>
    <t>-1886796432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</si>
  <si>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</si>
  <si>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"napojení plochy pro pěší u vstupu"3*2*1</t>
  </si>
  <si>
    <t>41</t>
  </si>
  <si>
    <t>59245018</t>
  </si>
  <si>
    <t>dlažba tvar obdélník betonová 200x100x60mm přírodní</t>
  </si>
  <si>
    <t>470718571</t>
  </si>
  <si>
    <t>6*1,03 'Přepočtené koeficientem množství</t>
  </si>
  <si>
    <t>42</t>
  </si>
  <si>
    <t>596212211</t>
  </si>
  <si>
    <t>Kladení zámkové dlažby pozemních komunikací ručně tl 80 mm skupiny A pl přes 50 do 100 m2</t>
  </si>
  <si>
    <t>-1998298580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</si>
  <si>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</si>
  <si>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"tvárnice betonová drenážní 200x200x80" 236-17,5</t>
  </si>
  <si>
    <t>"v místě park.stání pro ZTP" 5*3,5</t>
  </si>
  <si>
    <t>43</t>
  </si>
  <si>
    <t>59245030</t>
  </si>
  <si>
    <t>dlažba tvar čtverec betonová 200x200x80mm přírodní</t>
  </si>
  <si>
    <t>-602517594</t>
  </si>
  <si>
    <t>dlažba tvar čtverec betonová 200x200x80mm přírodní
tvárnice betonová drenážní</t>
  </si>
  <si>
    <t>"tvárnice betonová drenážní 200x200x80 na parkoviště" 236-17,5-16,0</t>
  </si>
  <si>
    <t>202,5*1,03 'Přepočtené koeficientem množství</t>
  </si>
  <si>
    <t>44</t>
  </si>
  <si>
    <t>59245004</t>
  </si>
  <si>
    <t>dlažba tvar čtverec betonová 200x200x80mm barevná</t>
  </si>
  <si>
    <t>1467324822</t>
  </si>
  <si>
    <t>"pro oddělení park.stání, dlažba hladká červená" 0,2*5,0*16</t>
  </si>
  <si>
    <t>16*1,03 'Přepočtené koeficientem množství</t>
  </si>
  <si>
    <t>45</t>
  </si>
  <si>
    <t>59245020</t>
  </si>
  <si>
    <t>dlažba tvar obdélník betonová 200x100x80mm přírodní</t>
  </si>
  <si>
    <t>-1439252495</t>
  </si>
  <si>
    <t>" v místě park.stání ZTP" 17,5</t>
  </si>
  <si>
    <t>17,5*1,03 'Přepočtené koeficientem množství</t>
  </si>
  <si>
    <t>46</t>
  </si>
  <si>
    <t>599141111</t>
  </si>
  <si>
    <t>Vyplnění spár mezi silničními dílci živičnou zálivkou</t>
  </si>
  <si>
    <t>-36995238</t>
  </si>
  <si>
    <t>Vyplnění spár mezi silničními dílci jakékoliv tloušťky  živičnou zálivkou</t>
  </si>
  <si>
    <t>"podél obrubníků a v místě prac.spáry" 20+62+49+12</t>
  </si>
  <si>
    <t>Trubní vedení</t>
  </si>
  <si>
    <t>47</t>
  </si>
  <si>
    <t>899231111</t>
  </si>
  <si>
    <t>Výšková úprava uličního vstupu nebo vpusti do 200 mm zvýšením mříže</t>
  </si>
  <si>
    <t>2002333033</t>
  </si>
  <si>
    <t>Výšková úprava uličního vstupu nebo vpusti do 200 mm  zvýšením mříže</t>
  </si>
  <si>
    <t>48</t>
  </si>
  <si>
    <t>592238780</t>
  </si>
  <si>
    <t>mříž M1 D400 DIN 19583-13, 500/500 mm</t>
  </si>
  <si>
    <t>518091194</t>
  </si>
  <si>
    <t>mříž vtoková pro uliční vpusti 500/500 mm</t>
  </si>
  <si>
    <t>49</t>
  </si>
  <si>
    <t>899623171</t>
  </si>
  <si>
    <t>Obetonování potrubí nebo zdiva stok betonem prostým tř. C 25/30 v otevřeném výkopu</t>
  </si>
  <si>
    <t>680242832</t>
  </si>
  <si>
    <t>Obetonování potrubí nebo zdiva stok betonem prostým v otevřeném výkopu, betonem tř. C 25/30</t>
  </si>
  <si>
    <t>"obetonování chráničky stáv. kabelu VO" 8*0,35*0,15</t>
  </si>
  <si>
    <t>50</t>
  </si>
  <si>
    <t>89998R1</t>
  </si>
  <si>
    <t>Čištění uličních vpustí</t>
  </si>
  <si>
    <t>KUS</t>
  </si>
  <si>
    <t>2133056327</t>
  </si>
  <si>
    <t>P</t>
  </si>
  <si>
    <t>Poznámka k položce:_x000D_
pročištění UV včetně přípojky tlakovou vodou po dokončení stavby</t>
  </si>
  <si>
    <t>A73</t>
  </si>
  <si>
    <t>"Čištění UV tlakovou vodou vč. napojení na řád" 1</t>
  </si>
  <si>
    <t>Ostatní konstrukce a práce, bourání</t>
  </si>
  <si>
    <t>51</t>
  </si>
  <si>
    <t>914111111</t>
  </si>
  <si>
    <t>Montáž svislé dopravní značky do velikosti 1 m2 objímkami na sloupek nebo konzolu</t>
  </si>
  <si>
    <t>-739353752</t>
  </si>
  <si>
    <t>Montáž svislé dopravní značky základní  velikosti do 1 m2 objímkami na sloupky nebo konzoly</t>
  </si>
  <si>
    <t>2+2</t>
  </si>
  <si>
    <t>52</t>
  </si>
  <si>
    <t>40445625</t>
  </si>
  <si>
    <t>informativní značky provozní IP8, IP9, IP11-IP13 500x700mm</t>
  </si>
  <si>
    <t>399265488</t>
  </si>
  <si>
    <t>"IP12" 1</t>
  </si>
  <si>
    <t>"IP 11b" 1</t>
  </si>
  <si>
    <t>53</t>
  </si>
  <si>
    <t>40445649</t>
  </si>
  <si>
    <t>dodatkové tabulky E3-E5, E8, E14-E16 500x150mm</t>
  </si>
  <si>
    <t>-309192892</t>
  </si>
  <si>
    <t>"E8d" 2</t>
  </si>
  <si>
    <t>54</t>
  </si>
  <si>
    <t>914511111</t>
  </si>
  <si>
    <t>Montáž sloupku dopravních značek délky do 3,5 m s betonovým základem</t>
  </si>
  <si>
    <t>202342518</t>
  </si>
  <si>
    <t>Montáž sloupku dopravních značek  délky do 3,5 m do betonového základu</t>
  </si>
  <si>
    <t>55</t>
  </si>
  <si>
    <t>40445230</t>
  </si>
  <si>
    <t>sloupek pro dopravní značku Zn D 70mm v 3,5m</t>
  </si>
  <si>
    <t>1386742179</t>
  </si>
  <si>
    <t>56</t>
  </si>
  <si>
    <t>40445241</t>
  </si>
  <si>
    <t>patka pro sloupek Al D 70mm</t>
  </si>
  <si>
    <t>-2076224770</t>
  </si>
  <si>
    <t>57</t>
  </si>
  <si>
    <t>40445257</t>
  </si>
  <si>
    <t>svorka upínací na sloupek D 70mm</t>
  </si>
  <si>
    <t>571946359</t>
  </si>
  <si>
    <t>58</t>
  </si>
  <si>
    <t>40445254</t>
  </si>
  <si>
    <t>víčko plastové na sloupek D 70mm</t>
  </si>
  <si>
    <t>-877360548</t>
  </si>
  <si>
    <t>59</t>
  </si>
  <si>
    <t>915111115</t>
  </si>
  <si>
    <t>Vodorovné dopravní značení dělící čáry souvislé š 125 mm základní žlutá barva</t>
  </si>
  <si>
    <t>-1790644718</t>
  </si>
  <si>
    <t>Vodorovné dopravní značení stříkané barvou  dělící čára šířky 125 mm souvislá žlutá základní</t>
  </si>
  <si>
    <t>"V12c š.0,125m" 28+24</t>
  </si>
  <si>
    <t>60</t>
  </si>
  <si>
    <t>915131111</t>
  </si>
  <si>
    <t>Vodorovné dopravní značení přechody pro chodce, šipky, symboly základní bílá barva</t>
  </si>
  <si>
    <t>1637584444</t>
  </si>
  <si>
    <t>Vodorovné dopravní značení stříkané barvou  přechody pro chodce, šipky, symboly bílé základní</t>
  </si>
  <si>
    <t>"ZTP symbol" 2</t>
  </si>
  <si>
    <t>61</t>
  </si>
  <si>
    <t>915611111</t>
  </si>
  <si>
    <t>Předznačení vodorovného liniového značení</t>
  </si>
  <si>
    <t>-466414286</t>
  </si>
  <si>
    <t>Předznačení pro vodorovné značení  stříkané barvou nebo prováděné z nátěrových hmot liniové dělicí čáry, vodicí proužky</t>
  </si>
  <si>
    <t>62</t>
  </si>
  <si>
    <t>916131213</t>
  </si>
  <si>
    <t>Osazení silničního obrubníku betonového stojatého s boční opěrou do lože z betonu prostého</t>
  </si>
  <si>
    <t>-1049901046</t>
  </si>
  <si>
    <t>Osazení silničního obrubníku betonového se zřízením lože, s vyplněním a zatřením spár cementovou maltou stojatého s boční opěrou z betonu prostého, do lože z betonu prostého</t>
  </si>
  <si>
    <t>139+2+49</t>
  </si>
  <si>
    <t>63</t>
  </si>
  <si>
    <t>59217031</t>
  </si>
  <si>
    <t>obrubník betonový silniční 1000x150x250mm</t>
  </si>
  <si>
    <t>111282157</t>
  </si>
  <si>
    <t>12+62+65</t>
  </si>
  <si>
    <t>139*1,02 'Přepočtené koeficientem množství</t>
  </si>
  <si>
    <t>64</t>
  </si>
  <si>
    <t>59217029</t>
  </si>
  <si>
    <t>obrubník betonový silniční nájezdový 1000x150x150mm</t>
  </si>
  <si>
    <t>-2001309635</t>
  </si>
  <si>
    <t>49*1,02 'Přepočtené koeficientem množství</t>
  </si>
  <si>
    <t>65</t>
  </si>
  <si>
    <t>59217030</t>
  </si>
  <si>
    <t>obrubník betonový silniční přechodový 1000x150x150-250mm</t>
  </si>
  <si>
    <t>1018624174</t>
  </si>
  <si>
    <t>66</t>
  </si>
  <si>
    <t>916991121</t>
  </si>
  <si>
    <t>Lože pod obrubníky, krajníky nebo obruby z dlažebních kostek z betonu prostého</t>
  </si>
  <si>
    <t>-1248819381</t>
  </si>
  <si>
    <t>Lože pod obrubníky, krajníky nebo obruby z dlažebních kostek  z betonu prostého</t>
  </si>
  <si>
    <t>"beton pod žulové kostky kolem ul.vpusti" 1*1*0,25</t>
  </si>
  <si>
    <t>"beton s boční opěrou C20/25n XF3" 190*0,3*0,25</t>
  </si>
  <si>
    <t>67</t>
  </si>
  <si>
    <t>919735111</t>
  </si>
  <si>
    <t>Řezání stávajícího živičného krytu hl do 50 mm</t>
  </si>
  <si>
    <t>-1209438866</t>
  </si>
  <si>
    <t>Řezání stávajícího živičného krytu nebo podkladu  hloubky do 50 mm</t>
  </si>
  <si>
    <t>143</t>
  </si>
  <si>
    <t>997</t>
  </si>
  <si>
    <t>Přesun sutě</t>
  </si>
  <si>
    <t>68</t>
  </si>
  <si>
    <t>997221551</t>
  </si>
  <si>
    <t>Vodorovná doprava suti ze sypkých materiálů do 1 km</t>
  </si>
  <si>
    <t>1587274776</t>
  </si>
  <si>
    <t>Vodorovná doprava suti  bez naložení, ale se složením a s hrubým urovnáním ze sypkých materiálů, na vzdálenost do 1 km</t>
  </si>
  <si>
    <t>odstran_kameniva*0,25*2,0</t>
  </si>
  <si>
    <t>freza*0,05*2,2</t>
  </si>
  <si>
    <t>odstr_zivice*0,1*2,2</t>
  </si>
  <si>
    <t>6*0,20*2,0</t>
  </si>
  <si>
    <t>69</t>
  </si>
  <si>
    <t>997221559</t>
  </si>
  <si>
    <t>Příplatek ZKD 1 km u vodorovné dopravy suti ze sypkých materiálů</t>
  </si>
  <si>
    <t>-540452265</t>
  </si>
  <si>
    <t>Vodorovná doprava suti  bez naložení, ale se složením a s hrubým urovnáním Příplatek k ceně za každý další i započatý 1 km přes 1 km</t>
  </si>
  <si>
    <t>sypke*9</t>
  </si>
  <si>
    <t>70</t>
  </si>
  <si>
    <t>997221561</t>
  </si>
  <si>
    <t>Vodorovná doprava suti z kusových materiálů do 1 km</t>
  </si>
  <si>
    <t>980871689</t>
  </si>
  <si>
    <t>Vodorovná doprava suti  bez naložení, ale se složením a s hrubým urovnáním z kusových materiálů, na vzdálenost do 1 km</t>
  </si>
  <si>
    <t>odstraneni_obrub*0,25*0,15*2,4</t>
  </si>
  <si>
    <t>odstr_panely*0,18*2,4</t>
  </si>
  <si>
    <t>odstraneni_dlazby*0,06*2,4</t>
  </si>
  <si>
    <t>71</t>
  </si>
  <si>
    <t>997221569</t>
  </si>
  <si>
    <t>Příplatek ZKD 1 km u vodorovné dopravy suti z kusových materiálů</t>
  </si>
  <si>
    <t>190733282</t>
  </si>
  <si>
    <t>kusove*9</t>
  </si>
  <si>
    <t>72</t>
  </si>
  <si>
    <t>997221611</t>
  </si>
  <si>
    <t>Nakládání suti na dopravní prostředky pro vodorovnou dopravu</t>
  </si>
  <si>
    <t>-593688013</t>
  </si>
  <si>
    <t>Nakládání na dopravní prostředky  pro vodorovnou dopravu suti</t>
  </si>
  <si>
    <t>kusove+sypke</t>
  </si>
  <si>
    <t>73</t>
  </si>
  <si>
    <t>997221615</t>
  </si>
  <si>
    <t>Poplatek za uložení na skládce (skládkovné) stavebního odpadu betonového kód odpadu 17 01 01</t>
  </si>
  <si>
    <t>-1519829785</t>
  </si>
  <si>
    <t>Poplatek za uložení stavebního odpadu na skládce (skládkovné) z prostého betonu zatříděného do Katalogu odpadů pod kódem 17 01 01</t>
  </si>
  <si>
    <t>74</t>
  </si>
  <si>
    <t>997221645</t>
  </si>
  <si>
    <t>Poplatek za uložení na skládce (skládkovné) odpadu asfaltového bez dehtu kód odpadu 17 03 02</t>
  </si>
  <si>
    <t>-494793301</t>
  </si>
  <si>
    <t>Poplatek za uložení stavebního odpadu na skládce (skládkovné) asfaltového bez obsahu dehtu zatříděného do Katalogu odpadů pod kódem 17 03 02</t>
  </si>
  <si>
    <t>75</t>
  </si>
  <si>
    <t>997221655</t>
  </si>
  <si>
    <t>Poplatek za uložení na skládce (skládkovné) zeminy a kamení kód odpadu 17 05 04</t>
  </si>
  <si>
    <t>-784943232</t>
  </si>
  <si>
    <t>Poplatek za uložení stavebního odpadu na skládce (skládkovné) zeminy a kamení zatříděného do Katalogu odpadů pod kódem 17 05 04</t>
  </si>
  <si>
    <t>998</t>
  </si>
  <si>
    <t>Přesun hmot</t>
  </si>
  <si>
    <t>76</t>
  </si>
  <si>
    <t>998223011</t>
  </si>
  <si>
    <t>Přesun hmot pro pozemní komunikace s krytem dlážděným</t>
  </si>
  <si>
    <t>-1676255682</t>
  </si>
  <si>
    <t>Přesun hmot pro pozemní komunikace s krytem dlážděným  dopravní vzdálenost do 200 m jakékoliv délky objektu</t>
  </si>
  <si>
    <t>Práce a dodávky M</t>
  </si>
  <si>
    <t>22-M</t>
  </si>
  <si>
    <t>Montáže technologických zařízení pro dopravní stavby</t>
  </si>
  <si>
    <t>77</t>
  </si>
  <si>
    <t>220060423</t>
  </si>
  <si>
    <t>Položení ochranné trubky do kabelového lože průměru 110 mm</t>
  </si>
  <si>
    <t>539592632</t>
  </si>
  <si>
    <t>78</t>
  </si>
  <si>
    <t>RMAT0001</t>
  </si>
  <si>
    <t>ochranná trubka - půlená chránička DN 110</t>
  </si>
  <si>
    <t>128</t>
  </si>
  <si>
    <t>1603890887</t>
  </si>
  <si>
    <t>ochranná trubka - půlená chránička DN 110 (např.Kopohalf)</t>
  </si>
  <si>
    <t>79</t>
  </si>
  <si>
    <t>34571356</t>
  </si>
  <si>
    <t>trubka elektroinstalační ohebná dvouplášťová korugovaná (chránička) D 100/120mm, HDPE+LDPE</t>
  </si>
  <si>
    <t>-1696214438</t>
  </si>
  <si>
    <t>46-M</t>
  </si>
  <si>
    <t>Zemní práce při extr.mont.pracích</t>
  </si>
  <si>
    <t>80</t>
  </si>
  <si>
    <t>460161172</t>
  </si>
  <si>
    <t>Hloubení kabelových rýh ručně š 35 cm hl 80 cm v hornině tř I skupiny 3</t>
  </si>
  <si>
    <t>-690296532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</si>
  <si>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 skupiny 3</t>
  </si>
  <si>
    <t>81</t>
  </si>
  <si>
    <t>460431111</t>
  </si>
  <si>
    <t>Zásyp kabelových rýh ručně se zhutněním š 35 cm hl 10 cm z horniny tř I skupiny 1 a 2</t>
  </si>
  <si>
    <t>-820643589</t>
  </si>
  <si>
    <t>Zásyp kabelových rýh ručně s přemístění sypaniny ze vzdálenosti do 10 m, s uložením výkopku ve vrstvách včetně zhutnění a úpravy povrchu šířky 35 cm hloubky 10 cm z horniny třídy těžitelnosti I skupiny 1 a 2</t>
  </si>
  <si>
    <t>82</t>
  </si>
  <si>
    <t>460431112</t>
  </si>
  <si>
    <t>Zásyp kabelových rýh ručně se zhutněním š 35 cm hl 10 cm z horniny tř I skupiny 3</t>
  </si>
  <si>
    <t>1285483662</t>
  </si>
  <si>
    <t>Zásyp kabelových rýh ručně s přemístění sypaniny ze vzdálenosti do 10 m, s uložením výkopku ve vrstvách včetně zhutnění a úpravy povrchu šířky 35 cm hloubky 10 cm z horniny třídy těžitelnosti I skupiny 3</t>
  </si>
  <si>
    <t>83</t>
  </si>
  <si>
    <t>58344171</t>
  </si>
  <si>
    <t>štěrkodrť frakce 0/32</t>
  </si>
  <si>
    <t>256</t>
  </si>
  <si>
    <t>-826275099</t>
  </si>
  <si>
    <t>(8*0,35*0,3)*1,8</t>
  </si>
  <si>
    <t>84</t>
  </si>
  <si>
    <t>460661111</t>
  </si>
  <si>
    <t>Kabelové lože z písku pro kabely nn bez zakrytí š lože do 35 cm</t>
  </si>
  <si>
    <t>-1802774846</t>
  </si>
  <si>
    <t>Kabelové lože z písku včetně podsypu, zhutnění a urovnání povrchu pro kabely nn bez zakrytí, šířky do 35 cm</t>
  </si>
  <si>
    <t>85</t>
  </si>
  <si>
    <t>460671112</t>
  </si>
  <si>
    <t>Výstražná fólie pro krytí kabelů šířky 25 cm</t>
  </si>
  <si>
    <t>1172385341</t>
  </si>
  <si>
    <t>Výstražná fólie z PVC pro krytí kabelů včetně vyrovnání povrchu rýhy, rozvinutí a uložení fólie šířky do 25 cm</t>
  </si>
  <si>
    <t>111b - Smetanovy Sady - výsadba, vegetační úpravy</t>
  </si>
  <si>
    <t xml:space="preserve">    1104 - Výsadba stromů</t>
  </si>
  <si>
    <t xml:space="preserve">    1107 - Vegetační povrchy - trávníky</t>
  </si>
  <si>
    <t>111151122</t>
  </si>
  <si>
    <t>Pokosení trávníku parkového pl do 1000 m2 s odvozem do 20 km ve svahu přes 1:5 do 1:2</t>
  </si>
  <si>
    <t>-302106788</t>
  </si>
  <si>
    <t>Pokosení trávníku při souvislé ploše do 1000 m2 parkového na svahu přes 1:5 do 1:2</t>
  </si>
  <si>
    <t>Vodorovné přemístění do 50 m výkopku/sypaniny z horniny třídy těžitelnosti I, skupiny 1 až 3</t>
  </si>
  <si>
    <t>"dovoz z mezideponie"</t>
  </si>
  <si>
    <t>196*0,2</t>
  </si>
  <si>
    <t>167151111</t>
  </si>
  <si>
    <t>Nakládání výkopku z hornin třídy těžitelnosti I, skupiny 1 až 3 přes 100 m3</t>
  </si>
  <si>
    <t>181311103</t>
  </si>
  <si>
    <t>Rozprostření ornice tl vrstvy do 200 mm v rovině nebo ve svahu do 1:5 ručně</t>
  </si>
  <si>
    <t>2056157192</t>
  </si>
  <si>
    <t>Rozprostření a urovnání ornice v rovině nebo ve svahu sklonu do 1:5 ručně při souvislé ploše, tl. vrstvy do 200 mm</t>
  </si>
  <si>
    <t>56*2,5+56*1</t>
  </si>
  <si>
    <t>181411131</t>
  </si>
  <si>
    <t>Založení parkového trávníku výsevem plochy do 1000 m2 v rovině a ve svahu do 1:5</t>
  </si>
  <si>
    <t>196</t>
  </si>
  <si>
    <t>00572410</t>
  </si>
  <si>
    <t>osivo směs travní parková</t>
  </si>
  <si>
    <t>kg</t>
  </si>
  <si>
    <t>196,0*0,03*1,015</t>
  </si>
  <si>
    <t>183101214</t>
  </si>
  <si>
    <t>Jamky pro výsadbu s výměnou 50 % půdy zeminy tř 1 až 4 obj přes 0,05 do 0,125 m3 v rovině a svahu do 1:5</t>
  </si>
  <si>
    <t>1588702689</t>
  </si>
  <si>
    <t>Hloubení jamek pro vysazování rostlin v zemině tř.1 až 4 s výměnou půdy z 50% v rovině nebo na svahu do 1:5, objemu přes 0,05 do 0,125 m3</t>
  </si>
  <si>
    <t>94</t>
  </si>
  <si>
    <t>10321100</t>
  </si>
  <si>
    <t>zahradní substrát pro výsadbu VL</t>
  </si>
  <si>
    <t>-396526330</t>
  </si>
  <si>
    <t>183403152</t>
  </si>
  <si>
    <t>Obdělání půdy vláčením v rovině a svahu do 1:5</t>
  </si>
  <si>
    <t>-461516844</t>
  </si>
  <si>
    <t>Obdělání půdy  vláčením v rovině nebo na svahu do 1:5</t>
  </si>
  <si>
    <t>183403153</t>
  </si>
  <si>
    <t>Obdělání půdy hrabáním v rovině a svahu do 1:5</t>
  </si>
  <si>
    <t>-1408127649</t>
  </si>
  <si>
    <t>Obdělání půdy  hrabáním v rovině nebo na svahu do 1:5</t>
  </si>
  <si>
    <t>183403161</t>
  </si>
  <si>
    <t>Obdělání půdy válením v rovině a svahu do 1:5</t>
  </si>
  <si>
    <t>2117129451</t>
  </si>
  <si>
    <t>Obdělání půdy  válením v rovině nebo na svahu do 1:5</t>
  </si>
  <si>
    <t>184102121</t>
  </si>
  <si>
    <t>Výsadba dřeviny s balem D přes 0,1 do 0,2 m do jamky se zalitím ve svahu přes 1:5 do 1:2</t>
  </si>
  <si>
    <t>-997713826</t>
  </si>
  <si>
    <t>Výsadba dřeviny s balem do předem vyhloubené jamky se zalitím  na svahu přes 1:5 do 1:2, při průměru balu přes 100 do 200 mm</t>
  </si>
  <si>
    <t>02652023R</t>
  </si>
  <si>
    <t>Pámelník bílý (Symhoricarpos albus)</t>
  </si>
  <si>
    <t>-66056147</t>
  </si>
  <si>
    <t>Pámelník bílý (Symhoricarpos albus), 40-60cm</t>
  </si>
  <si>
    <t>184802111</t>
  </si>
  <si>
    <t>Chemické odplevelení před založením kultury nad 20 m2 postřikem na široko v rovině a svahu do 1:5</t>
  </si>
  <si>
    <t>47*0,7</t>
  </si>
  <si>
    <t>185802113</t>
  </si>
  <si>
    <t>Hnojení půdy umělým hnojivem na široko v rovině a svahu do 1:5</t>
  </si>
  <si>
    <t>1054346774</t>
  </si>
  <si>
    <t>Hnojení půdy nebo trávníku  v rovině nebo na svahu do 1:5 umělým hnojivem na široko</t>
  </si>
  <si>
    <t>94,0*0,001</t>
  </si>
  <si>
    <t>25191155</t>
  </si>
  <si>
    <t>hnojivo průmyslové</t>
  </si>
  <si>
    <t>1066270129</t>
  </si>
  <si>
    <t>0,094*0,03 'Přepočtené koeficientem množství</t>
  </si>
  <si>
    <t>1104</t>
  </si>
  <si>
    <t>Výsadba stromů</t>
  </si>
  <si>
    <t>184911421</t>
  </si>
  <si>
    <t>Mulčování rostlin kůrou tl. do 0,1 m v rovině a svahu do 1:5</t>
  </si>
  <si>
    <t>47*0,5</t>
  </si>
  <si>
    <t>103911000</t>
  </si>
  <si>
    <t>kůra mulčovací VL</t>
  </si>
  <si>
    <t>47*0,1*1,03</t>
  </si>
  <si>
    <t>185804311</t>
  </si>
  <si>
    <t>Zalití rostlin vodou plocha do 20 m2</t>
  </si>
  <si>
    <t>94*0,05</t>
  </si>
  <si>
    <t>08211321</t>
  </si>
  <si>
    <t>voda pitná pro ostatní odběratele</t>
  </si>
  <si>
    <t>185851121</t>
  </si>
  <si>
    <t>Dovoz vody pro zálivku rostlin za vzdálenost do 1000 m</t>
  </si>
  <si>
    <t>1107</t>
  </si>
  <si>
    <t>Vegetační povrchy - trávníky</t>
  </si>
  <si>
    <t>998231311</t>
  </si>
  <si>
    <t>Přesun hmot pro sadovnické a krajinářské úpravy vodorovně do 5000 m</t>
  </si>
  <si>
    <t>SEZNAM FIGUR</t>
  </si>
  <si>
    <t>Výměra</t>
  </si>
  <si>
    <t xml:space="preserve"> 111a</t>
  </si>
  <si>
    <t>A57</t>
  </si>
  <si>
    <t>"ACO 11+ tl. 50 mm" 228</t>
  </si>
  <si>
    <t>Použití figury:</t>
  </si>
  <si>
    <t>odstraneni_asfalt</t>
  </si>
  <si>
    <t>odstranění asfalt</t>
  </si>
  <si>
    <t>31*0,25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</si>
</sst>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79" t="s">
        <v>5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R5" s="20"/>
      <c r="BE5" s="259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R6" s="20"/>
      <c r="BE6" s="26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6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60"/>
      <c r="BS8" s="17" t="s">
        <v>6</v>
      </c>
    </row>
    <row r="9" spans="1:74" s="1" customFormat="1" ht="14.45" customHeight="1">
      <c r="B9" s="20"/>
      <c r="AR9" s="20"/>
      <c r="BE9" s="260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60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60"/>
      <c r="BS11" s="17" t="s">
        <v>6</v>
      </c>
    </row>
    <row r="12" spans="1:74" s="1" customFormat="1" ht="6.95" customHeight="1">
      <c r="B12" s="20"/>
      <c r="AR12" s="20"/>
      <c r="BE12" s="260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60"/>
      <c r="BS13" s="17" t="s">
        <v>6</v>
      </c>
    </row>
    <row r="14" spans="1:74" ht="12.75">
      <c r="B14" s="20"/>
      <c r="E14" s="265" t="s">
        <v>29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7" t="s">
        <v>27</v>
      </c>
      <c r="AN14" s="29" t="s">
        <v>29</v>
      </c>
      <c r="AR14" s="20"/>
      <c r="BE14" s="260"/>
      <c r="BS14" s="17" t="s">
        <v>6</v>
      </c>
    </row>
    <row r="15" spans="1:74" s="1" customFormat="1" ht="6.95" customHeight="1">
      <c r="B15" s="20"/>
      <c r="AR15" s="20"/>
      <c r="BE15" s="260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60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60"/>
      <c r="BS17" s="17" t="s">
        <v>32</v>
      </c>
    </row>
    <row r="18" spans="1:71" s="1" customFormat="1" ht="6.95" customHeight="1">
      <c r="B18" s="20"/>
      <c r="AR18" s="20"/>
      <c r="BE18" s="260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60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60"/>
      <c r="BS20" s="17" t="s">
        <v>32</v>
      </c>
    </row>
    <row r="21" spans="1:71" s="1" customFormat="1" ht="6.95" customHeight="1">
      <c r="B21" s="20"/>
      <c r="AR21" s="20"/>
      <c r="BE21" s="260"/>
    </row>
    <row r="22" spans="1:71" s="1" customFormat="1" ht="12" customHeight="1">
      <c r="B22" s="20"/>
      <c r="D22" s="27" t="s">
        <v>35</v>
      </c>
      <c r="AR22" s="20"/>
      <c r="BE22" s="260"/>
    </row>
    <row r="23" spans="1:71" s="1" customFormat="1" ht="16.5" customHeight="1">
      <c r="B23" s="20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R23" s="20"/>
      <c r="BE23" s="260"/>
    </row>
    <row r="24" spans="1:71" s="1" customFormat="1" ht="6.95" customHeight="1">
      <c r="B24" s="20"/>
      <c r="AR24" s="20"/>
      <c r="BE24" s="26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0"/>
    </row>
    <row r="26" spans="1:71" s="1" customFormat="1" ht="14.45" customHeight="1">
      <c r="B26" s="20"/>
      <c r="D26" s="32" t="s">
        <v>36</v>
      </c>
      <c r="AK26" s="268">
        <f>ROUND(AG94,2)</f>
        <v>0</v>
      </c>
      <c r="AL26" s="263"/>
      <c r="AM26" s="263"/>
      <c r="AN26" s="263"/>
      <c r="AO26" s="263"/>
      <c r="AR26" s="20"/>
      <c r="BE26" s="260"/>
    </row>
    <row r="27" spans="1:71" s="1" customFormat="1" ht="14.45" customHeight="1">
      <c r="B27" s="20"/>
      <c r="D27" s="32" t="s">
        <v>37</v>
      </c>
      <c r="AK27" s="268">
        <f>ROUND(AG99, 2)</f>
        <v>0</v>
      </c>
      <c r="AL27" s="268"/>
      <c r="AM27" s="268"/>
      <c r="AN27" s="268"/>
      <c r="AO27" s="268"/>
      <c r="AR27" s="20"/>
      <c r="BE27" s="260"/>
    </row>
    <row r="28" spans="1:7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0"/>
    </row>
    <row r="29" spans="1:71" s="2" customFormat="1" ht="25.9" customHeight="1">
      <c r="A29" s="34"/>
      <c r="B29" s="35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69">
        <f>ROUND(AK26 + AK27, 2)</f>
        <v>0</v>
      </c>
      <c r="AL29" s="270"/>
      <c r="AM29" s="270"/>
      <c r="AN29" s="270"/>
      <c r="AO29" s="270"/>
      <c r="AP29" s="34"/>
      <c r="AQ29" s="34"/>
      <c r="AR29" s="35"/>
      <c r="BE29" s="260"/>
    </row>
    <row r="30" spans="1:7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0"/>
    </row>
    <row r="31" spans="1:71" s="2" customFormat="1" ht="12.75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271" t="s">
        <v>39</v>
      </c>
      <c r="M31" s="271"/>
      <c r="N31" s="271"/>
      <c r="O31" s="271"/>
      <c r="P31" s="271"/>
      <c r="Q31" s="34"/>
      <c r="R31" s="34"/>
      <c r="S31" s="34"/>
      <c r="T31" s="34"/>
      <c r="U31" s="34"/>
      <c r="V31" s="34"/>
      <c r="W31" s="271" t="s">
        <v>40</v>
      </c>
      <c r="X31" s="271"/>
      <c r="Y31" s="271"/>
      <c r="Z31" s="271"/>
      <c r="AA31" s="271"/>
      <c r="AB31" s="271"/>
      <c r="AC31" s="271"/>
      <c r="AD31" s="271"/>
      <c r="AE31" s="271"/>
      <c r="AF31" s="34"/>
      <c r="AG31" s="34"/>
      <c r="AH31" s="34"/>
      <c r="AI31" s="34"/>
      <c r="AJ31" s="34"/>
      <c r="AK31" s="271" t="s">
        <v>41</v>
      </c>
      <c r="AL31" s="271"/>
      <c r="AM31" s="271"/>
      <c r="AN31" s="271"/>
      <c r="AO31" s="271"/>
      <c r="AP31" s="34"/>
      <c r="AQ31" s="34"/>
      <c r="AR31" s="35"/>
      <c r="BE31" s="260"/>
    </row>
    <row r="32" spans="1:71" s="3" customFormat="1" ht="14.45" customHeight="1">
      <c r="B32" s="39"/>
      <c r="D32" s="27" t="s">
        <v>42</v>
      </c>
      <c r="F32" s="27" t="s">
        <v>43</v>
      </c>
      <c r="L32" s="274">
        <v>0.21</v>
      </c>
      <c r="M32" s="273"/>
      <c r="N32" s="273"/>
      <c r="O32" s="273"/>
      <c r="P32" s="273"/>
      <c r="W32" s="272">
        <f>ROUND(AZ94 + SUM(CD99:CD103),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2">
        <f>ROUND(AV94 + SUM(BY99:BY103), 2)</f>
        <v>0</v>
      </c>
      <c r="AL32" s="273"/>
      <c r="AM32" s="273"/>
      <c r="AN32" s="273"/>
      <c r="AO32" s="273"/>
      <c r="AR32" s="39"/>
      <c r="BE32" s="261"/>
    </row>
    <row r="33" spans="1:57" s="3" customFormat="1" ht="14.45" customHeight="1">
      <c r="B33" s="39"/>
      <c r="F33" s="27" t="s">
        <v>44</v>
      </c>
      <c r="L33" s="274">
        <v>0.15</v>
      </c>
      <c r="M33" s="273"/>
      <c r="N33" s="273"/>
      <c r="O33" s="273"/>
      <c r="P33" s="273"/>
      <c r="W33" s="272">
        <f>ROUND(BA94 + SUM(CE99:CE103),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2">
        <f>ROUND(AW94 + SUM(BZ99:BZ103), 2)</f>
        <v>0</v>
      </c>
      <c r="AL33" s="273"/>
      <c r="AM33" s="273"/>
      <c r="AN33" s="273"/>
      <c r="AO33" s="273"/>
      <c r="AR33" s="39"/>
      <c r="BE33" s="261"/>
    </row>
    <row r="34" spans="1:57" s="3" customFormat="1" ht="14.45" hidden="1" customHeight="1">
      <c r="B34" s="39"/>
      <c r="F34" s="27" t="s">
        <v>45</v>
      </c>
      <c r="L34" s="274">
        <v>0.21</v>
      </c>
      <c r="M34" s="273"/>
      <c r="N34" s="273"/>
      <c r="O34" s="273"/>
      <c r="P34" s="273"/>
      <c r="W34" s="272">
        <f>ROUND(BB94 + SUM(CF99:CF103), 2)</f>
        <v>0</v>
      </c>
      <c r="X34" s="273"/>
      <c r="Y34" s="273"/>
      <c r="Z34" s="273"/>
      <c r="AA34" s="273"/>
      <c r="AB34" s="273"/>
      <c r="AC34" s="273"/>
      <c r="AD34" s="273"/>
      <c r="AE34" s="273"/>
      <c r="AK34" s="272">
        <v>0</v>
      </c>
      <c r="AL34" s="273"/>
      <c r="AM34" s="273"/>
      <c r="AN34" s="273"/>
      <c r="AO34" s="273"/>
      <c r="AR34" s="39"/>
      <c r="BE34" s="261"/>
    </row>
    <row r="35" spans="1:57" s="3" customFormat="1" ht="14.45" hidden="1" customHeight="1">
      <c r="B35" s="39"/>
      <c r="F35" s="27" t="s">
        <v>46</v>
      </c>
      <c r="L35" s="274">
        <v>0.15</v>
      </c>
      <c r="M35" s="273"/>
      <c r="N35" s="273"/>
      <c r="O35" s="273"/>
      <c r="P35" s="273"/>
      <c r="W35" s="272">
        <f>ROUND(BC94 + SUM(CG99:CG103), 2)</f>
        <v>0</v>
      </c>
      <c r="X35" s="273"/>
      <c r="Y35" s="273"/>
      <c r="Z35" s="273"/>
      <c r="AA35" s="273"/>
      <c r="AB35" s="273"/>
      <c r="AC35" s="273"/>
      <c r="AD35" s="273"/>
      <c r="AE35" s="273"/>
      <c r="AK35" s="272">
        <v>0</v>
      </c>
      <c r="AL35" s="273"/>
      <c r="AM35" s="273"/>
      <c r="AN35" s="273"/>
      <c r="AO35" s="273"/>
      <c r="AR35" s="39"/>
    </row>
    <row r="36" spans="1:57" s="3" customFormat="1" ht="14.45" hidden="1" customHeight="1">
      <c r="B36" s="39"/>
      <c r="F36" s="27" t="s">
        <v>47</v>
      </c>
      <c r="L36" s="274">
        <v>0</v>
      </c>
      <c r="M36" s="273"/>
      <c r="N36" s="273"/>
      <c r="O36" s="273"/>
      <c r="P36" s="273"/>
      <c r="W36" s="272">
        <f>ROUND(BD94 + SUM(CH99:CH103), 2)</f>
        <v>0</v>
      </c>
      <c r="X36" s="273"/>
      <c r="Y36" s="273"/>
      <c r="Z36" s="273"/>
      <c r="AA36" s="273"/>
      <c r="AB36" s="273"/>
      <c r="AC36" s="273"/>
      <c r="AD36" s="273"/>
      <c r="AE36" s="273"/>
      <c r="AK36" s="272">
        <v>0</v>
      </c>
      <c r="AL36" s="273"/>
      <c r="AM36" s="273"/>
      <c r="AN36" s="273"/>
      <c r="AO36" s="273"/>
      <c r="AR36" s="39"/>
    </row>
    <row r="37" spans="1:57" s="2" customFormat="1" ht="6.95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pans="1:57" s="2" customFormat="1" ht="25.9" customHeight="1">
      <c r="A38" s="34"/>
      <c r="B38" s="35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78" t="s">
        <v>50</v>
      </c>
      <c r="Y38" s="276"/>
      <c r="Z38" s="276"/>
      <c r="AA38" s="276"/>
      <c r="AB38" s="276"/>
      <c r="AC38" s="42"/>
      <c r="AD38" s="42"/>
      <c r="AE38" s="42"/>
      <c r="AF38" s="42"/>
      <c r="AG38" s="42"/>
      <c r="AH38" s="42"/>
      <c r="AI38" s="42"/>
      <c r="AJ38" s="42"/>
      <c r="AK38" s="275">
        <f>SUM(AK29:AK36)</f>
        <v>0</v>
      </c>
      <c r="AL38" s="276"/>
      <c r="AM38" s="276"/>
      <c r="AN38" s="276"/>
      <c r="AO38" s="277"/>
      <c r="AP38" s="40"/>
      <c r="AQ38" s="40"/>
      <c r="AR38" s="35"/>
      <c r="BE38" s="34"/>
    </row>
    <row r="39" spans="1:57" s="2" customFormat="1" ht="6.95" customHeight="1">
      <c r="A39" s="34"/>
      <c r="B39" s="35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4"/>
    </row>
    <row r="40" spans="1:57" s="2" customFormat="1" ht="14.4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R49" s="44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4"/>
      <c r="B60" s="35"/>
      <c r="C60" s="34"/>
      <c r="D60" s="47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7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7" t="s">
        <v>53</v>
      </c>
      <c r="AI60" s="37"/>
      <c r="AJ60" s="37"/>
      <c r="AK60" s="37"/>
      <c r="AL60" s="37"/>
      <c r="AM60" s="47" t="s">
        <v>54</v>
      </c>
      <c r="AN60" s="37"/>
      <c r="AO60" s="37"/>
      <c r="AP60" s="34"/>
      <c r="AQ60" s="34"/>
      <c r="AR60" s="35"/>
      <c r="BE60" s="34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4"/>
      <c r="B64" s="35"/>
      <c r="C64" s="34"/>
      <c r="D64" s="45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56</v>
      </c>
      <c r="AI64" s="48"/>
      <c r="AJ64" s="48"/>
      <c r="AK64" s="48"/>
      <c r="AL64" s="48"/>
      <c r="AM64" s="48"/>
      <c r="AN64" s="48"/>
      <c r="AO64" s="48"/>
      <c r="AP64" s="34"/>
      <c r="AQ64" s="34"/>
      <c r="AR64" s="35"/>
      <c r="BE64" s="34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4"/>
      <c r="B75" s="35"/>
      <c r="C75" s="34"/>
      <c r="D75" s="47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7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7" t="s">
        <v>53</v>
      </c>
      <c r="AI75" s="37"/>
      <c r="AJ75" s="37"/>
      <c r="AK75" s="37"/>
      <c r="AL75" s="37"/>
      <c r="AM75" s="47" t="s">
        <v>54</v>
      </c>
      <c r="AN75" s="37"/>
      <c r="AO75" s="37"/>
      <c r="AP75" s="34"/>
      <c r="AQ75" s="34"/>
      <c r="AR75" s="35"/>
      <c r="BE75" s="34"/>
    </row>
    <row r="76" spans="1:57" s="2" customFormat="1" ht="11.25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pans="1:57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5"/>
      <c r="BE77" s="34"/>
    </row>
    <row r="81" spans="1:91" s="2" customFormat="1" ht="6.95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5"/>
      <c r="BE81" s="34"/>
    </row>
    <row r="82" spans="1:91" s="2" customFormat="1" ht="24.95" customHeight="1">
      <c r="A82" s="34"/>
      <c r="B82" s="35"/>
      <c r="C82" s="21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pans="1:91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4" customFormat="1" ht="12" customHeight="1">
      <c r="B84" s="53"/>
      <c r="C84" s="27" t="s">
        <v>13</v>
      </c>
      <c r="L84" s="4" t="str">
        <f>K5</f>
        <v>21010A</v>
      </c>
      <c r="AR84" s="53"/>
    </row>
    <row r="85" spans="1:91" s="5" customFormat="1" ht="36.950000000000003" customHeight="1">
      <c r="B85" s="54"/>
      <c r="C85" s="55" t="s">
        <v>16</v>
      </c>
      <c r="L85" s="235" t="str">
        <f>K6</f>
        <v>Parkoviště na ul. Smetanov Sady v Novém Jičíně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4"/>
    </row>
    <row r="86" spans="1:91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pans="1:91" s="2" customFormat="1" ht="12" customHeight="1">
      <c r="A87" s="34"/>
      <c r="B87" s="35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56" t="str">
        <f>IF(K8="","",K8)</f>
        <v>Nový Jičín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7" t="str">
        <f>IF(AN8= "","",AN8)</f>
        <v>15. 3. 2022</v>
      </c>
      <c r="AN87" s="237"/>
      <c r="AO87" s="34"/>
      <c r="AP87" s="34"/>
      <c r="AQ87" s="34"/>
      <c r="AR87" s="35"/>
      <c r="BE87" s="34"/>
    </row>
    <row r="88" spans="1:91" s="2" customFormat="1" ht="6.9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pans="1:91" s="2" customFormat="1" ht="15.2" customHeight="1">
      <c r="A89" s="34"/>
      <c r="B89" s="35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Město Nový Jičín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42" t="str">
        <f>IF(E17="","",E17)</f>
        <v>DOPRAPLAN s.r.o.</v>
      </c>
      <c r="AN89" s="243"/>
      <c r="AO89" s="243"/>
      <c r="AP89" s="243"/>
      <c r="AQ89" s="34"/>
      <c r="AR89" s="35"/>
      <c r="AS89" s="238" t="s">
        <v>58</v>
      </c>
      <c r="AT89" s="239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4"/>
    </row>
    <row r="90" spans="1:91" s="2" customFormat="1" ht="15.2" customHeight="1">
      <c r="A90" s="34"/>
      <c r="B90" s="35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42" t="str">
        <f>IF(E20="","",E20)</f>
        <v xml:space="preserve"> </v>
      </c>
      <c r="AN90" s="243"/>
      <c r="AO90" s="243"/>
      <c r="AP90" s="243"/>
      <c r="AQ90" s="34"/>
      <c r="AR90" s="35"/>
      <c r="AS90" s="240"/>
      <c r="AT90" s="241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4"/>
    </row>
    <row r="91" spans="1:91" s="2" customFormat="1" ht="10.9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0"/>
      <c r="AT91" s="241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29.25" customHeight="1">
      <c r="A92" s="34"/>
      <c r="B92" s="35"/>
      <c r="C92" s="244" t="s">
        <v>59</v>
      </c>
      <c r="D92" s="245"/>
      <c r="E92" s="245"/>
      <c r="F92" s="245"/>
      <c r="G92" s="245"/>
      <c r="H92" s="62"/>
      <c r="I92" s="247" t="s">
        <v>60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6" t="s">
        <v>61</v>
      </c>
      <c r="AH92" s="245"/>
      <c r="AI92" s="245"/>
      <c r="AJ92" s="245"/>
      <c r="AK92" s="245"/>
      <c r="AL92" s="245"/>
      <c r="AM92" s="245"/>
      <c r="AN92" s="247" t="s">
        <v>62</v>
      </c>
      <c r="AO92" s="245"/>
      <c r="AP92" s="248"/>
      <c r="AQ92" s="63" t="s">
        <v>63</v>
      </c>
      <c r="AR92" s="35"/>
      <c r="AS92" s="64" t="s">
        <v>64</v>
      </c>
      <c r="AT92" s="65" t="s">
        <v>65</v>
      </c>
      <c r="AU92" s="65" t="s">
        <v>66</v>
      </c>
      <c r="AV92" s="65" t="s">
        <v>67</v>
      </c>
      <c r="AW92" s="65" t="s">
        <v>68</v>
      </c>
      <c r="AX92" s="65" t="s">
        <v>69</v>
      </c>
      <c r="AY92" s="65" t="s">
        <v>70</v>
      </c>
      <c r="AZ92" s="65" t="s">
        <v>71</v>
      </c>
      <c r="BA92" s="65" t="s">
        <v>72</v>
      </c>
      <c r="BB92" s="65" t="s">
        <v>73</v>
      </c>
      <c r="BC92" s="65" t="s">
        <v>74</v>
      </c>
      <c r="BD92" s="66" t="s">
        <v>75</v>
      </c>
      <c r="BE92" s="34"/>
    </row>
    <row r="93" spans="1:91" s="2" customFormat="1" ht="10.9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4"/>
    </row>
    <row r="94" spans="1:91" s="6" customFormat="1" ht="32.450000000000003" customHeight="1">
      <c r="B94" s="70"/>
      <c r="C94" s="71" t="s">
        <v>76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56">
        <f>ROUND(SUM(AG95:AG97),2)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74" t="s">
        <v>1</v>
      </c>
      <c r="AR94" s="70"/>
      <c r="AS94" s="75">
        <f>ROUND(SUM(AS95:AS97),2)</f>
        <v>0</v>
      </c>
      <c r="AT94" s="76">
        <f>ROUND(SUM(AV94:AW94),2)</f>
        <v>0</v>
      </c>
      <c r="AU94" s="77">
        <f>ROUND(SUM(AU95:AU97),5)</f>
        <v>0</v>
      </c>
      <c r="AV94" s="76">
        <f>ROUND(AZ94*L32,2)</f>
        <v>0</v>
      </c>
      <c r="AW94" s="76">
        <f>ROUND(BA94*L33,2)</f>
        <v>0</v>
      </c>
      <c r="AX94" s="76">
        <f>ROUND(BB94*L32,2)</f>
        <v>0</v>
      </c>
      <c r="AY94" s="76">
        <f>ROUND(BC94*L33,2)</f>
        <v>0</v>
      </c>
      <c r="AZ94" s="76">
        <f>ROUND(SUM(AZ95:AZ97),2)</f>
        <v>0</v>
      </c>
      <c r="BA94" s="76">
        <f>ROUND(SUM(BA95:BA97),2)</f>
        <v>0</v>
      </c>
      <c r="BB94" s="76">
        <f>ROUND(SUM(BB95:BB97),2)</f>
        <v>0</v>
      </c>
      <c r="BC94" s="76">
        <f>ROUND(SUM(BC95:BC97),2)</f>
        <v>0</v>
      </c>
      <c r="BD94" s="78">
        <f>ROUND(SUM(BD95:BD97),2)</f>
        <v>0</v>
      </c>
      <c r="BS94" s="79" t="s">
        <v>77</v>
      </c>
      <c r="BT94" s="79" t="s">
        <v>78</v>
      </c>
      <c r="BU94" s="80" t="s">
        <v>79</v>
      </c>
      <c r="BV94" s="79" t="s">
        <v>80</v>
      </c>
      <c r="BW94" s="79" t="s">
        <v>4</v>
      </c>
      <c r="BX94" s="79" t="s">
        <v>81</v>
      </c>
      <c r="CL94" s="79" t="s">
        <v>1</v>
      </c>
    </row>
    <row r="95" spans="1:91" s="7" customFormat="1" ht="16.5" customHeight="1">
      <c r="A95" s="81" t="s">
        <v>82</v>
      </c>
      <c r="B95" s="82"/>
      <c r="C95" s="83"/>
      <c r="D95" s="251" t="s">
        <v>83</v>
      </c>
      <c r="E95" s="251"/>
      <c r="F95" s="251"/>
      <c r="G95" s="251"/>
      <c r="H95" s="251"/>
      <c r="I95" s="84"/>
      <c r="J95" s="251" t="s">
        <v>84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'000 - Ostatní a vedlejší ...'!J32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85" t="s">
        <v>85</v>
      </c>
      <c r="AR95" s="82"/>
      <c r="AS95" s="86">
        <v>0</v>
      </c>
      <c r="AT95" s="87">
        <f>ROUND(SUM(AV95:AW95),2)</f>
        <v>0</v>
      </c>
      <c r="AU95" s="88">
        <f>'000 - Ostatní a vedlejší ...'!P131</f>
        <v>0</v>
      </c>
      <c r="AV95" s="87">
        <f>'000 - Ostatní a vedlejší ...'!J35</f>
        <v>0</v>
      </c>
      <c r="AW95" s="87">
        <f>'000 - Ostatní a vedlejší ...'!J36</f>
        <v>0</v>
      </c>
      <c r="AX95" s="87">
        <f>'000 - Ostatní a vedlejší ...'!J37</f>
        <v>0</v>
      </c>
      <c r="AY95" s="87">
        <f>'000 - Ostatní a vedlejší ...'!J38</f>
        <v>0</v>
      </c>
      <c r="AZ95" s="87">
        <f>'000 - Ostatní a vedlejší ...'!F35</f>
        <v>0</v>
      </c>
      <c r="BA95" s="87">
        <f>'000 - Ostatní a vedlejší ...'!F36</f>
        <v>0</v>
      </c>
      <c r="BB95" s="87">
        <f>'000 - Ostatní a vedlejší ...'!F37</f>
        <v>0</v>
      </c>
      <c r="BC95" s="87">
        <f>'000 - Ostatní a vedlejší ...'!F38</f>
        <v>0</v>
      </c>
      <c r="BD95" s="89">
        <f>'000 - Ostatní a vedlejší ...'!F39</f>
        <v>0</v>
      </c>
      <c r="BT95" s="90" t="s">
        <v>86</v>
      </c>
      <c r="BV95" s="90" t="s">
        <v>80</v>
      </c>
      <c r="BW95" s="90" t="s">
        <v>87</v>
      </c>
      <c r="BX95" s="90" t="s">
        <v>4</v>
      </c>
      <c r="CL95" s="90" t="s">
        <v>1</v>
      </c>
      <c r="CM95" s="90" t="s">
        <v>88</v>
      </c>
    </row>
    <row r="96" spans="1:91" s="7" customFormat="1" ht="24.75" customHeight="1">
      <c r="A96" s="81" t="s">
        <v>82</v>
      </c>
      <c r="B96" s="82"/>
      <c r="C96" s="83"/>
      <c r="D96" s="251" t="s">
        <v>89</v>
      </c>
      <c r="E96" s="251"/>
      <c r="F96" s="251"/>
      <c r="G96" s="251"/>
      <c r="H96" s="251"/>
      <c r="I96" s="84"/>
      <c r="J96" s="251" t="s">
        <v>90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9">
        <f>'111a - Smetanovy Sady - p...'!J32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85" t="s">
        <v>85</v>
      </c>
      <c r="AR96" s="82"/>
      <c r="AS96" s="86">
        <v>0</v>
      </c>
      <c r="AT96" s="87">
        <f>ROUND(SUM(AV96:AW96),2)</f>
        <v>0</v>
      </c>
      <c r="AU96" s="88">
        <f>'111a - Smetanovy Sady - p...'!P137</f>
        <v>0</v>
      </c>
      <c r="AV96" s="87">
        <f>'111a - Smetanovy Sady - p...'!J35</f>
        <v>0</v>
      </c>
      <c r="AW96" s="87">
        <f>'111a - Smetanovy Sady - p...'!J36</f>
        <v>0</v>
      </c>
      <c r="AX96" s="87">
        <f>'111a - Smetanovy Sady - p...'!J37</f>
        <v>0</v>
      </c>
      <c r="AY96" s="87">
        <f>'111a - Smetanovy Sady - p...'!J38</f>
        <v>0</v>
      </c>
      <c r="AZ96" s="87">
        <f>'111a - Smetanovy Sady - p...'!F35</f>
        <v>0</v>
      </c>
      <c r="BA96" s="87">
        <f>'111a - Smetanovy Sady - p...'!F36</f>
        <v>0</v>
      </c>
      <c r="BB96" s="87">
        <f>'111a - Smetanovy Sady - p...'!F37</f>
        <v>0</v>
      </c>
      <c r="BC96" s="87">
        <f>'111a - Smetanovy Sady - p...'!F38</f>
        <v>0</v>
      </c>
      <c r="BD96" s="89">
        <f>'111a - Smetanovy Sady - p...'!F39</f>
        <v>0</v>
      </c>
      <c r="BT96" s="90" t="s">
        <v>86</v>
      </c>
      <c r="BV96" s="90" t="s">
        <v>80</v>
      </c>
      <c r="BW96" s="90" t="s">
        <v>91</v>
      </c>
      <c r="BX96" s="90" t="s">
        <v>4</v>
      </c>
      <c r="CL96" s="90" t="s">
        <v>1</v>
      </c>
      <c r="CM96" s="90" t="s">
        <v>88</v>
      </c>
    </row>
    <row r="97" spans="1:91" s="7" customFormat="1" ht="24.75" customHeight="1">
      <c r="A97" s="81" t="s">
        <v>82</v>
      </c>
      <c r="B97" s="82"/>
      <c r="C97" s="83"/>
      <c r="D97" s="251" t="s">
        <v>92</v>
      </c>
      <c r="E97" s="251"/>
      <c r="F97" s="251"/>
      <c r="G97" s="251"/>
      <c r="H97" s="251"/>
      <c r="I97" s="84"/>
      <c r="J97" s="251" t="s">
        <v>93</v>
      </c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49">
        <f>'111b - Smetanovy Sady - v...'!J32</f>
        <v>0</v>
      </c>
      <c r="AH97" s="250"/>
      <c r="AI97" s="250"/>
      <c r="AJ97" s="250"/>
      <c r="AK97" s="250"/>
      <c r="AL97" s="250"/>
      <c r="AM97" s="250"/>
      <c r="AN97" s="249">
        <f>SUM(AG97,AT97)</f>
        <v>0</v>
      </c>
      <c r="AO97" s="250"/>
      <c r="AP97" s="250"/>
      <c r="AQ97" s="85" t="s">
        <v>85</v>
      </c>
      <c r="AR97" s="82"/>
      <c r="AS97" s="91">
        <v>0</v>
      </c>
      <c r="AT97" s="92">
        <f>ROUND(SUM(AV97:AW97),2)</f>
        <v>0</v>
      </c>
      <c r="AU97" s="93">
        <f>'111b - Smetanovy Sady - v...'!P131</f>
        <v>0</v>
      </c>
      <c r="AV97" s="92">
        <f>'111b - Smetanovy Sady - v...'!J35</f>
        <v>0</v>
      </c>
      <c r="AW97" s="92">
        <f>'111b - Smetanovy Sady - v...'!J36</f>
        <v>0</v>
      </c>
      <c r="AX97" s="92">
        <f>'111b - Smetanovy Sady - v...'!J37</f>
        <v>0</v>
      </c>
      <c r="AY97" s="92">
        <f>'111b - Smetanovy Sady - v...'!J38</f>
        <v>0</v>
      </c>
      <c r="AZ97" s="92">
        <f>'111b - Smetanovy Sady - v...'!F35</f>
        <v>0</v>
      </c>
      <c r="BA97" s="92">
        <f>'111b - Smetanovy Sady - v...'!F36</f>
        <v>0</v>
      </c>
      <c r="BB97" s="92">
        <f>'111b - Smetanovy Sady - v...'!F37</f>
        <v>0</v>
      </c>
      <c r="BC97" s="92">
        <f>'111b - Smetanovy Sady - v...'!F38</f>
        <v>0</v>
      </c>
      <c r="BD97" s="94">
        <f>'111b - Smetanovy Sady - v...'!F39</f>
        <v>0</v>
      </c>
      <c r="BT97" s="90" t="s">
        <v>86</v>
      </c>
      <c r="BV97" s="90" t="s">
        <v>80</v>
      </c>
      <c r="BW97" s="90" t="s">
        <v>94</v>
      </c>
      <c r="BX97" s="90" t="s">
        <v>4</v>
      </c>
      <c r="CL97" s="90" t="s">
        <v>1</v>
      </c>
      <c r="CM97" s="90" t="s">
        <v>88</v>
      </c>
    </row>
    <row r="98" spans="1:91" ht="11.25">
      <c r="B98" s="20"/>
      <c r="AR98" s="20"/>
    </row>
    <row r="99" spans="1:91" s="2" customFormat="1" ht="30" customHeight="1">
      <c r="A99" s="34"/>
      <c r="B99" s="35"/>
      <c r="C99" s="71" t="s">
        <v>95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257">
        <f>ROUND(SUM(AG100:AG103), 2)</f>
        <v>0</v>
      </c>
      <c r="AH99" s="257"/>
      <c r="AI99" s="257"/>
      <c r="AJ99" s="257"/>
      <c r="AK99" s="257"/>
      <c r="AL99" s="257"/>
      <c r="AM99" s="257"/>
      <c r="AN99" s="257">
        <f>ROUND(SUM(AN100:AN103), 2)</f>
        <v>0</v>
      </c>
      <c r="AO99" s="257"/>
      <c r="AP99" s="257"/>
      <c r="AQ99" s="95"/>
      <c r="AR99" s="35"/>
      <c r="AS99" s="64" t="s">
        <v>96</v>
      </c>
      <c r="AT99" s="65" t="s">
        <v>97</v>
      </c>
      <c r="AU99" s="65" t="s">
        <v>42</v>
      </c>
      <c r="AV99" s="66" t="s">
        <v>65</v>
      </c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19.899999999999999" customHeight="1">
      <c r="A100" s="34"/>
      <c r="B100" s="35"/>
      <c r="C100" s="34"/>
      <c r="D100" s="252" t="s">
        <v>98</v>
      </c>
      <c r="E100" s="252"/>
      <c r="F100" s="252"/>
      <c r="G100" s="252"/>
      <c r="H100" s="252"/>
      <c r="I100" s="252"/>
      <c r="J100" s="252"/>
      <c r="K100" s="252"/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C100" s="34"/>
      <c r="AD100" s="34"/>
      <c r="AE100" s="34"/>
      <c r="AF100" s="34"/>
      <c r="AG100" s="253">
        <f>ROUND(AG94 * AS100, 2)</f>
        <v>0</v>
      </c>
      <c r="AH100" s="254"/>
      <c r="AI100" s="254"/>
      <c r="AJ100" s="254"/>
      <c r="AK100" s="254"/>
      <c r="AL100" s="254"/>
      <c r="AM100" s="254"/>
      <c r="AN100" s="254">
        <f>ROUND(AG100 + AV100, 2)</f>
        <v>0</v>
      </c>
      <c r="AO100" s="254"/>
      <c r="AP100" s="254"/>
      <c r="AQ100" s="34"/>
      <c r="AR100" s="35"/>
      <c r="AS100" s="97">
        <v>0</v>
      </c>
      <c r="AT100" s="98" t="s">
        <v>99</v>
      </c>
      <c r="AU100" s="98" t="s">
        <v>43</v>
      </c>
      <c r="AV100" s="99">
        <f>ROUND(IF(AU100="základní",AG100*L32,IF(AU100="snížená",AG100*L33,0)), 2)</f>
        <v>0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100</v>
      </c>
      <c r="BY100" s="100">
        <f>IF(AU100="základní",AV100,0)</f>
        <v>0</v>
      </c>
      <c r="BZ100" s="100">
        <f>IF(AU100="snížená",AV100,0)</f>
        <v>0</v>
      </c>
      <c r="CA100" s="100">
        <v>0</v>
      </c>
      <c r="CB100" s="100">
        <v>0</v>
      </c>
      <c r="CC100" s="100">
        <v>0</v>
      </c>
      <c r="CD100" s="100">
        <f>IF(AU100="základní",AG100,0)</f>
        <v>0</v>
      </c>
      <c r="CE100" s="100">
        <f>IF(AU100="snížená",AG100,0)</f>
        <v>0</v>
      </c>
      <c r="CF100" s="100">
        <f>IF(AU100="zákl. přenesená",AG100,0)</f>
        <v>0</v>
      </c>
      <c r="CG100" s="100">
        <f>IF(AU100="sníž. přenesená",AG100,0)</f>
        <v>0</v>
      </c>
      <c r="CH100" s="10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>x</v>
      </c>
    </row>
    <row r="101" spans="1:91" s="2" customFormat="1" ht="19.899999999999999" customHeight="1">
      <c r="A101" s="34"/>
      <c r="B101" s="35"/>
      <c r="C101" s="34"/>
      <c r="D101" s="255" t="s">
        <v>101</v>
      </c>
      <c r="E101" s="252"/>
      <c r="F101" s="252"/>
      <c r="G101" s="252"/>
      <c r="H101" s="252"/>
      <c r="I101" s="252"/>
      <c r="J101" s="252"/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C101" s="34"/>
      <c r="AD101" s="34"/>
      <c r="AE101" s="34"/>
      <c r="AF101" s="34"/>
      <c r="AG101" s="253">
        <f>ROUND(AG94 * AS101, 2)</f>
        <v>0</v>
      </c>
      <c r="AH101" s="254"/>
      <c r="AI101" s="254"/>
      <c r="AJ101" s="254"/>
      <c r="AK101" s="254"/>
      <c r="AL101" s="254"/>
      <c r="AM101" s="254"/>
      <c r="AN101" s="254">
        <f>ROUND(AG101 + AV101, 2)</f>
        <v>0</v>
      </c>
      <c r="AO101" s="254"/>
      <c r="AP101" s="254"/>
      <c r="AQ101" s="34"/>
      <c r="AR101" s="35"/>
      <c r="AS101" s="97">
        <v>0</v>
      </c>
      <c r="AT101" s="98" t="s">
        <v>99</v>
      </c>
      <c r="AU101" s="98" t="s">
        <v>43</v>
      </c>
      <c r="AV101" s="99">
        <f>ROUND(IF(AU101="základní",AG101*L32,IF(AU101="snížená",AG101*L33,0)), 2)</f>
        <v>0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102</v>
      </c>
      <c r="BY101" s="100">
        <f>IF(AU101="základní",AV101,0)</f>
        <v>0</v>
      </c>
      <c r="BZ101" s="100">
        <f>IF(AU101="snížená",AV101,0)</f>
        <v>0</v>
      </c>
      <c r="CA101" s="100">
        <v>0</v>
      </c>
      <c r="CB101" s="100">
        <v>0</v>
      </c>
      <c r="CC101" s="100">
        <v>0</v>
      </c>
      <c r="CD101" s="100">
        <f>IF(AU101="základní",AG101,0)</f>
        <v>0</v>
      </c>
      <c r="CE101" s="100">
        <f>IF(AU101="snížená",AG101,0)</f>
        <v>0</v>
      </c>
      <c r="CF101" s="100">
        <f>IF(AU101="zákl. přenesená",AG101,0)</f>
        <v>0</v>
      </c>
      <c r="CG101" s="100">
        <f>IF(AU101="sníž. přenesená",AG101,0)</f>
        <v>0</v>
      </c>
      <c r="CH101" s="10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91" s="2" customFormat="1" ht="19.899999999999999" customHeight="1">
      <c r="A102" s="34"/>
      <c r="B102" s="35"/>
      <c r="C102" s="34"/>
      <c r="D102" s="255" t="s">
        <v>101</v>
      </c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C102" s="34"/>
      <c r="AD102" s="34"/>
      <c r="AE102" s="34"/>
      <c r="AF102" s="34"/>
      <c r="AG102" s="253">
        <f>ROUND(AG94 * AS102, 2)</f>
        <v>0</v>
      </c>
      <c r="AH102" s="254"/>
      <c r="AI102" s="254"/>
      <c r="AJ102" s="254"/>
      <c r="AK102" s="254"/>
      <c r="AL102" s="254"/>
      <c r="AM102" s="254"/>
      <c r="AN102" s="254">
        <f>ROUND(AG102 + AV102, 2)</f>
        <v>0</v>
      </c>
      <c r="AO102" s="254"/>
      <c r="AP102" s="254"/>
      <c r="AQ102" s="34"/>
      <c r="AR102" s="35"/>
      <c r="AS102" s="97">
        <v>0</v>
      </c>
      <c r="AT102" s="98" t="s">
        <v>99</v>
      </c>
      <c r="AU102" s="98" t="s">
        <v>43</v>
      </c>
      <c r="AV102" s="99">
        <f>ROUND(IF(AU102="základní",AG102*L32,IF(AU102="snížená",AG102*L33,0)), 2)</f>
        <v>0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102</v>
      </c>
      <c r="BY102" s="100">
        <f>IF(AU102="základní",AV102,0)</f>
        <v>0</v>
      </c>
      <c r="BZ102" s="100">
        <f>IF(AU102="snížená",AV102,0)</f>
        <v>0</v>
      </c>
      <c r="CA102" s="100">
        <v>0</v>
      </c>
      <c r="CB102" s="100">
        <v>0</v>
      </c>
      <c r="CC102" s="100">
        <v>0</v>
      </c>
      <c r="CD102" s="100">
        <f>IF(AU102="základní",AG102,0)</f>
        <v>0</v>
      </c>
      <c r="CE102" s="100">
        <f>IF(AU102="snížená",AG102,0)</f>
        <v>0</v>
      </c>
      <c r="CF102" s="100">
        <f>IF(AU102="zákl. přenesená",AG102,0)</f>
        <v>0</v>
      </c>
      <c r="CG102" s="100">
        <f>IF(AU102="sníž. přenesená",AG102,0)</f>
        <v>0</v>
      </c>
      <c r="CH102" s="10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91" s="2" customFormat="1" ht="19.899999999999999" customHeight="1">
      <c r="A103" s="34"/>
      <c r="B103" s="35"/>
      <c r="C103" s="34"/>
      <c r="D103" s="255" t="s">
        <v>101</v>
      </c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C103" s="34"/>
      <c r="AD103" s="34"/>
      <c r="AE103" s="34"/>
      <c r="AF103" s="34"/>
      <c r="AG103" s="253">
        <f>ROUND(AG94 * AS103, 2)</f>
        <v>0</v>
      </c>
      <c r="AH103" s="254"/>
      <c r="AI103" s="254"/>
      <c r="AJ103" s="254"/>
      <c r="AK103" s="254"/>
      <c r="AL103" s="254"/>
      <c r="AM103" s="254"/>
      <c r="AN103" s="254">
        <f>ROUND(AG103 + AV103, 2)</f>
        <v>0</v>
      </c>
      <c r="AO103" s="254"/>
      <c r="AP103" s="254"/>
      <c r="AQ103" s="34"/>
      <c r="AR103" s="35"/>
      <c r="AS103" s="101">
        <v>0</v>
      </c>
      <c r="AT103" s="102" t="s">
        <v>99</v>
      </c>
      <c r="AU103" s="102" t="s">
        <v>43</v>
      </c>
      <c r="AV103" s="103">
        <f>ROUND(IF(AU103="základní",AG103*L32,IF(AU103="snížená",AG103*L33,0)), 2)</f>
        <v>0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V103" s="17" t="s">
        <v>102</v>
      </c>
      <c r="BY103" s="100">
        <f>IF(AU103="základní",AV103,0)</f>
        <v>0</v>
      </c>
      <c r="BZ103" s="100">
        <f>IF(AU103="snížená",AV103,0)</f>
        <v>0</v>
      </c>
      <c r="CA103" s="100">
        <v>0</v>
      </c>
      <c r="CB103" s="100">
        <v>0</v>
      </c>
      <c r="CC103" s="100">
        <v>0</v>
      </c>
      <c r="CD103" s="100">
        <f>IF(AU103="základní",AG103,0)</f>
        <v>0</v>
      </c>
      <c r="CE103" s="100">
        <f>IF(AU103="snížená",AG103,0)</f>
        <v>0</v>
      </c>
      <c r="CF103" s="100">
        <f>IF(AU103="zákl. přenesená",AG103,0)</f>
        <v>0</v>
      </c>
      <c r="CG103" s="100">
        <f>IF(AU103="sníž. přenesená",AG103,0)</f>
        <v>0</v>
      </c>
      <c r="CH103" s="100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pans="1:91" s="2" customFormat="1" ht="10.9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30" customHeight="1">
      <c r="A105" s="34"/>
      <c r="B105" s="35"/>
      <c r="C105" s="104" t="s">
        <v>103</v>
      </c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258">
        <f>ROUND(AG94 + AG99, 2)</f>
        <v>0</v>
      </c>
      <c r="AH105" s="258"/>
      <c r="AI105" s="258"/>
      <c r="AJ105" s="258"/>
      <c r="AK105" s="258"/>
      <c r="AL105" s="258"/>
      <c r="AM105" s="258"/>
      <c r="AN105" s="258">
        <f>ROUND(AN94 + AN99, 2)</f>
        <v>0</v>
      </c>
      <c r="AO105" s="258"/>
      <c r="AP105" s="258"/>
      <c r="AQ105" s="105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>
      <c r="A106" s="34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L33:P33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D102:AB102"/>
    <mergeCell ref="AG102:AM102"/>
    <mergeCell ref="AN102:AP102"/>
    <mergeCell ref="D103:AB10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000 - Ostatní a vedlejší ...'!C2" display="/"/>
    <hyperlink ref="A96" location="'111a - Smetanovy Sady - p...'!C2" display="/"/>
    <hyperlink ref="A97" location="'111b - Smetanovy Sady -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104</v>
      </c>
      <c r="L4" s="20"/>
      <c r="M4" s="10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80" t="str">
        <f>'Rekapitulace stavby'!K6</f>
        <v>Parkoviště na ul. Smetanov Sady v Novém Jičíně</v>
      </c>
      <c r="F7" s="281"/>
      <c r="G7" s="281"/>
      <c r="H7" s="281"/>
      <c r="L7" s="20"/>
    </row>
    <row r="8" spans="1:46" s="2" customFormat="1" ht="12" customHeight="1">
      <c r="A8" s="34"/>
      <c r="B8" s="35"/>
      <c r="C8" s="34"/>
      <c r="D8" s="27" t="s">
        <v>105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35" t="s">
        <v>106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107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98</v>
      </c>
      <c r="E31" s="34"/>
      <c r="F31" s="34"/>
      <c r="G31" s="34"/>
      <c r="H31" s="34"/>
      <c r="I31" s="34"/>
      <c r="J31" s="33">
        <f>J104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ROUND((SUM(BE104:BE111) + SUM(BE131:BE163)),  2)</f>
        <v>0</v>
      </c>
      <c r="G35" s="34"/>
      <c r="H35" s="34"/>
      <c r="I35" s="114">
        <v>0.21</v>
      </c>
      <c r="J35" s="113">
        <f>ROUND(((SUM(BE104:BE111) + SUM(BE131:BE163))*I35),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ROUND((SUM(BF104:BF111) + SUM(BF131:BF163)),  2)</f>
        <v>0</v>
      </c>
      <c r="G36" s="34"/>
      <c r="H36" s="34"/>
      <c r="I36" s="114">
        <v>0.15</v>
      </c>
      <c r="J36" s="113">
        <f>ROUND(((SUM(BF104:BF111) + SUM(BF131:BF163))*I36),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ROUND((SUM(BG104:BG111) + SUM(BG131:BG163)),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ROUND((SUM(BH104:BH111) + SUM(BH131:BH163)),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ROUND((SUM(BI104:BI111) + SUM(BI131:BI163)),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108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Smetanov Sady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105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000 - Ostatní a vedlejší náklady stavby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109</v>
      </c>
      <c r="D94" s="105"/>
      <c r="E94" s="105"/>
      <c r="F94" s="105"/>
      <c r="G94" s="105"/>
      <c r="H94" s="105"/>
      <c r="I94" s="105"/>
      <c r="J94" s="123" t="s">
        <v>110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111</v>
      </c>
      <c r="D96" s="34"/>
      <c r="E96" s="34"/>
      <c r="F96" s="34"/>
      <c r="G96" s="34"/>
      <c r="H96" s="34"/>
      <c r="I96" s="34"/>
      <c r="J96" s="73">
        <f>J131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65" s="9" customFormat="1" ht="24.95" hidden="1" customHeight="1">
      <c r="B97" s="125"/>
      <c r="D97" s="126" t="s">
        <v>113</v>
      </c>
      <c r="E97" s="127"/>
      <c r="F97" s="127"/>
      <c r="G97" s="127"/>
      <c r="H97" s="127"/>
      <c r="I97" s="127"/>
      <c r="J97" s="128">
        <f>J132</f>
        <v>0</v>
      </c>
      <c r="L97" s="125"/>
    </row>
    <row r="98" spans="1:65" s="10" customFormat="1" ht="19.899999999999999" hidden="1" customHeight="1">
      <c r="B98" s="129"/>
      <c r="D98" s="130" t="s">
        <v>114</v>
      </c>
      <c r="E98" s="131"/>
      <c r="F98" s="131"/>
      <c r="G98" s="131"/>
      <c r="H98" s="131"/>
      <c r="I98" s="131"/>
      <c r="J98" s="132">
        <f>J133</f>
        <v>0</v>
      </c>
      <c r="L98" s="129"/>
    </row>
    <row r="99" spans="1:65" s="10" customFormat="1" ht="19.899999999999999" hidden="1" customHeight="1">
      <c r="B99" s="129"/>
      <c r="D99" s="130" t="s">
        <v>115</v>
      </c>
      <c r="E99" s="131"/>
      <c r="F99" s="131"/>
      <c r="G99" s="131"/>
      <c r="H99" s="131"/>
      <c r="I99" s="131"/>
      <c r="J99" s="132">
        <f>J149</f>
        <v>0</v>
      </c>
      <c r="L99" s="129"/>
    </row>
    <row r="100" spans="1:65" s="10" customFormat="1" ht="19.899999999999999" hidden="1" customHeight="1">
      <c r="B100" s="129"/>
      <c r="D100" s="130" t="s">
        <v>116</v>
      </c>
      <c r="E100" s="131"/>
      <c r="F100" s="131"/>
      <c r="G100" s="131"/>
      <c r="H100" s="131"/>
      <c r="I100" s="131"/>
      <c r="J100" s="132">
        <f>J153</f>
        <v>0</v>
      </c>
      <c r="L100" s="129"/>
    </row>
    <row r="101" spans="1:65" s="10" customFormat="1" ht="19.899999999999999" hidden="1" customHeight="1">
      <c r="B101" s="129"/>
      <c r="D101" s="130" t="s">
        <v>117</v>
      </c>
      <c r="E101" s="131"/>
      <c r="F101" s="131"/>
      <c r="G101" s="131"/>
      <c r="H101" s="131"/>
      <c r="I101" s="131"/>
      <c r="J101" s="132">
        <f>J160</f>
        <v>0</v>
      </c>
      <c r="L101" s="129"/>
    </row>
    <row r="102" spans="1:65" s="2" customFormat="1" ht="21.75" hidden="1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6.95" hidden="1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29.25" hidden="1" customHeight="1">
      <c r="A104" s="34"/>
      <c r="B104" s="35"/>
      <c r="C104" s="124" t="s">
        <v>118</v>
      </c>
      <c r="D104" s="34"/>
      <c r="E104" s="34"/>
      <c r="F104" s="34"/>
      <c r="G104" s="34"/>
      <c r="H104" s="34"/>
      <c r="I104" s="34"/>
      <c r="J104" s="133">
        <f>ROUND(J105 + J106 + J107 + J108 + J109 + J110,2)</f>
        <v>0</v>
      </c>
      <c r="K104" s="34"/>
      <c r="L104" s="44"/>
      <c r="N104" s="134" t="s">
        <v>42</v>
      </c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8" hidden="1" customHeight="1">
      <c r="A105" s="34"/>
      <c r="B105" s="135"/>
      <c r="C105" s="136"/>
      <c r="D105" s="255" t="s">
        <v>119</v>
      </c>
      <c r="E105" s="284"/>
      <c r="F105" s="284"/>
      <c r="G105" s="136"/>
      <c r="H105" s="136"/>
      <c r="I105" s="136"/>
      <c r="J105" s="96">
        <v>0</v>
      </c>
      <c r="K105" s="136"/>
      <c r="L105" s="138"/>
      <c r="M105" s="139"/>
      <c r="N105" s="140" t="s">
        <v>43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120</v>
      </c>
      <c r="AZ105" s="139"/>
      <c r="BA105" s="139"/>
      <c r="BB105" s="139"/>
      <c r="BC105" s="139"/>
      <c r="BD105" s="139"/>
      <c r="BE105" s="142">
        <f t="shared" ref="BE105:BE110" si="0">IF(N105="základní",J105,0)</f>
        <v>0</v>
      </c>
      <c r="BF105" s="142">
        <f t="shared" ref="BF105:BF110" si="1">IF(N105="snížená",J105,0)</f>
        <v>0</v>
      </c>
      <c r="BG105" s="142">
        <f t="shared" ref="BG105:BG110" si="2">IF(N105="zákl. přenesená",J105,0)</f>
        <v>0</v>
      </c>
      <c r="BH105" s="142">
        <f t="shared" ref="BH105:BH110" si="3">IF(N105="sníž. přenesená",J105,0)</f>
        <v>0</v>
      </c>
      <c r="BI105" s="142">
        <f t="shared" ref="BI105:BI110" si="4">IF(N105="nulová",J105,0)</f>
        <v>0</v>
      </c>
      <c r="BJ105" s="141" t="s">
        <v>86</v>
      </c>
      <c r="BK105" s="139"/>
      <c r="BL105" s="139"/>
      <c r="BM105" s="139"/>
    </row>
    <row r="106" spans="1:65" s="2" customFormat="1" ht="18" hidden="1" customHeight="1">
      <c r="A106" s="34"/>
      <c r="B106" s="135"/>
      <c r="C106" s="136"/>
      <c r="D106" s="255" t="s">
        <v>121</v>
      </c>
      <c r="E106" s="284"/>
      <c r="F106" s="284"/>
      <c r="G106" s="136"/>
      <c r="H106" s="136"/>
      <c r="I106" s="136"/>
      <c r="J106" s="96">
        <v>0</v>
      </c>
      <c r="K106" s="136"/>
      <c r="L106" s="138"/>
      <c r="M106" s="139"/>
      <c r="N106" s="140" t="s">
        <v>43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120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86</v>
      </c>
      <c r="BK106" s="139"/>
      <c r="BL106" s="139"/>
      <c r="BM106" s="139"/>
    </row>
    <row r="107" spans="1:65" s="2" customFormat="1" ht="18" hidden="1" customHeight="1">
      <c r="A107" s="34"/>
      <c r="B107" s="135"/>
      <c r="C107" s="136"/>
      <c r="D107" s="255" t="s">
        <v>122</v>
      </c>
      <c r="E107" s="284"/>
      <c r="F107" s="284"/>
      <c r="G107" s="136"/>
      <c r="H107" s="136"/>
      <c r="I107" s="136"/>
      <c r="J107" s="96">
        <v>0</v>
      </c>
      <c r="K107" s="136"/>
      <c r="L107" s="138"/>
      <c r="M107" s="139"/>
      <c r="N107" s="140" t="s">
        <v>43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120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86</v>
      </c>
      <c r="BK107" s="139"/>
      <c r="BL107" s="139"/>
      <c r="BM107" s="139"/>
    </row>
    <row r="108" spans="1:65" s="2" customFormat="1" ht="18" hidden="1" customHeight="1">
      <c r="A108" s="34"/>
      <c r="B108" s="135"/>
      <c r="C108" s="136"/>
      <c r="D108" s="255" t="s">
        <v>123</v>
      </c>
      <c r="E108" s="284"/>
      <c r="F108" s="284"/>
      <c r="G108" s="136"/>
      <c r="H108" s="136"/>
      <c r="I108" s="136"/>
      <c r="J108" s="96">
        <v>0</v>
      </c>
      <c r="K108" s="136"/>
      <c r="L108" s="138"/>
      <c r="M108" s="139"/>
      <c r="N108" s="140" t="s">
        <v>43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120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86</v>
      </c>
      <c r="BK108" s="139"/>
      <c r="BL108" s="139"/>
      <c r="BM108" s="139"/>
    </row>
    <row r="109" spans="1:65" s="2" customFormat="1" ht="18" hidden="1" customHeight="1">
      <c r="A109" s="34"/>
      <c r="B109" s="135"/>
      <c r="C109" s="136"/>
      <c r="D109" s="255" t="s">
        <v>124</v>
      </c>
      <c r="E109" s="284"/>
      <c r="F109" s="284"/>
      <c r="G109" s="136"/>
      <c r="H109" s="136"/>
      <c r="I109" s="136"/>
      <c r="J109" s="96">
        <v>0</v>
      </c>
      <c r="K109" s="136"/>
      <c r="L109" s="138"/>
      <c r="M109" s="139"/>
      <c r="N109" s="140" t="s">
        <v>43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120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86</v>
      </c>
      <c r="BK109" s="139"/>
      <c r="BL109" s="139"/>
      <c r="BM109" s="139"/>
    </row>
    <row r="110" spans="1:65" s="2" customFormat="1" ht="18" hidden="1" customHeight="1">
      <c r="A110" s="34"/>
      <c r="B110" s="135"/>
      <c r="C110" s="136"/>
      <c r="D110" s="137" t="s">
        <v>125</v>
      </c>
      <c r="E110" s="136"/>
      <c r="F110" s="136"/>
      <c r="G110" s="136"/>
      <c r="H110" s="136"/>
      <c r="I110" s="136"/>
      <c r="J110" s="96">
        <f>ROUND(J30*T110,2)</f>
        <v>0</v>
      </c>
      <c r="K110" s="136"/>
      <c r="L110" s="138"/>
      <c r="M110" s="139"/>
      <c r="N110" s="140" t="s">
        <v>43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126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86</v>
      </c>
      <c r="BK110" s="139"/>
      <c r="BL110" s="139"/>
      <c r="BM110" s="139"/>
    </row>
    <row r="111" spans="1:65" s="2" customFormat="1" ht="11.25" hidden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29.25" hidden="1" customHeight="1">
      <c r="A112" s="34"/>
      <c r="B112" s="35"/>
      <c r="C112" s="104" t="s">
        <v>103</v>
      </c>
      <c r="D112" s="105"/>
      <c r="E112" s="105"/>
      <c r="F112" s="105"/>
      <c r="G112" s="105"/>
      <c r="H112" s="105"/>
      <c r="I112" s="105"/>
      <c r="J112" s="106">
        <f>ROUND(J96+J104,2)</f>
        <v>0</v>
      </c>
      <c r="K112" s="105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1" t="s">
        <v>127</v>
      </c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7" t="s">
        <v>16</v>
      </c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4"/>
      <c r="D121" s="34"/>
      <c r="E121" s="280" t="str">
        <f>E7</f>
        <v>Parkoviště na ul. Smetanov Sady v Novém Jičíně</v>
      </c>
      <c r="F121" s="281"/>
      <c r="G121" s="281"/>
      <c r="H121" s="281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105</v>
      </c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35" t="str">
        <f>E9</f>
        <v>000 - Ostatní a vedlejší náklady stavby</v>
      </c>
      <c r="F123" s="282"/>
      <c r="G123" s="282"/>
      <c r="H123" s="282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7" t="s">
        <v>20</v>
      </c>
      <c r="D125" s="34"/>
      <c r="E125" s="34"/>
      <c r="F125" s="25" t="str">
        <f>F12</f>
        <v>Nový Jičín</v>
      </c>
      <c r="G125" s="34"/>
      <c r="H125" s="34"/>
      <c r="I125" s="27" t="s">
        <v>22</v>
      </c>
      <c r="J125" s="57" t="str">
        <f>IF(J12="","",J12)</f>
        <v>15. 3. 2022</v>
      </c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7" t="s">
        <v>24</v>
      </c>
      <c r="D127" s="34"/>
      <c r="E127" s="34"/>
      <c r="F127" s="25" t="str">
        <f>E15</f>
        <v>Město Nový Jičín</v>
      </c>
      <c r="G127" s="34"/>
      <c r="H127" s="34"/>
      <c r="I127" s="27" t="s">
        <v>30</v>
      </c>
      <c r="J127" s="30" t="str">
        <f>E21</f>
        <v>DOPRAPLAN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7" t="s">
        <v>28</v>
      </c>
      <c r="D128" s="34"/>
      <c r="E128" s="34"/>
      <c r="F128" s="25" t="str">
        <f>IF(E18="","",E18)</f>
        <v>Vyplň údaj</v>
      </c>
      <c r="G128" s="34"/>
      <c r="H128" s="34"/>
      <c r="I128" s="27" t="s">
        <v>33</v>
      </c>
      <c r="J128" s="30" t="str">
        <f>E24</f>
        <v xml:space="preserve">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43"/>
      <c r="B130" s="144"/>
      <c r="C130" s="145" t="s">
        <v>128</v>
      </c>
      <c r="D130" s="146" t="s">
        <v>63</v>
      </c>
      <c r="E130" s="146" t="s">
        <v>59</v>
      </c>
      <c r="F130" s="146" t="s">
        <v>60</v>
      </c>
      <c r="G130" s="146" t="s">
        <v>129</v>
      </c>
      <c r="H130" s="146" t="s">
        <v>130</v>
      </c>
      <c r="I130" s="146" t="s">
        <v>131</v>
      </c>
      <c r="J130" s="147" t="s">
        <v>110</v>
      </c>
      <c r="K130" s="148" t="s">
        <v>132</v>
      </c>
      <c r="L130" s="149"/>
      <c r="M130" s="64" t="s">
        <v>1</v>
      </c>
      <c r="N130" s="65" t="s">
        <v>42</v>
      </c>
      <c r="O130" s="65" t="s">
        <v>133</v>
      </c>
      <c r="P130" s="65" t="s">
        <v>134</v>
      </c>
      <c r="Q130" s="65" t="s">
        <v>135</v>
      </c>
      <c r="R130" s="65" t="s">
        <v>136</v>
      </c>
      <c r="S130" s="65" t="s">
        <v>137</v>
      </c>
      <c r="T130" s="66" t="s">
        <v>138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2" customFormat="1" ht="22.9" customHeight="1">
      <c r="A131" s="34"/>
      <c r="B131" s="35"/>
      <c r="C131" s="71" t="s">
        <v>139</v>
      </c>
      <c r="D131" s="34"/>
      <c r="E131" s="34"/>
      <c r="F131" s="34"/>
      <c r="G131" s="34"/>
      <c r="H131" s="34"/>
      <c r="I131" s="34"/>
      <c r="J131" s="150">
        <f>BK131</f>
        <v>0</v>
      </c>
      <c r="K131" s="34"/>
      <c r="L131" s="35"/>
      <c r="M131" s="67"/>
      <c r="N131" s="58"/>
      <c r="O131" s="68"/>
      <c r="P131" s="151">
        <f>P132</f>
        <v>0</v>
      </c>
      <c r="Q131" s="68"/>
      <c r="R131" s="151">
        <f>R132</f>
        <v>0</v>
      </c>
      <c r="S131" s="68"/>
      <c r="T131" s="152">
        <f>T132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112</v>
      </c>
      <c r="BK131" s="153">
        <f>BK132</f>
        <v>0</v>
      </c>
    </row>
    <row r="132" spans="1:65" s="12" customFormat="1" ht="25.9" customHeight="1">
      <c r="B132" s="154"/>
      <c r="D132" s="155" t="s">
        <v>77</v>
      </c>
      <c r="E132" s="156" t="s">
        <v>120</v>
      </c>
      <c r="F132" s="156" t="s">
        <v>140</v>
      </c>
      <c r="I132" s="157"/>
      <c r="J132" s="158">
        <f>BK132</f>
        <v>0</v>
      </c>
      <c r="L132" s="154"/>
      <c r="M132" s="159"/>
      <c r="N132" s="160"/>
      <c r="O132" s="160"/>
      <c r="P132" s="161">
        <f>P133+P149+P153+P160</f>
        <v>0</v>
      </c>
      <c r="Q132" s="160"/>
      <c r="R132" s="161">
        <f>R133+R149+R153+R160</f>
        <v>0</v>
      </c>
      <c r="S132" s="160"/>
      <c r="T132" s="162">
        <f>T133+T149+T153+T160</f>
        <v>0</v>
      </c>
      <c r="AR132" s="155" t="s">
        <v>141</v>
      </c>
      <c r="AT132" s="163" t="s">
        <v>77</v>
      </c>
      <c r="AU132" s="163" t="s">
        <v>78</v>
      </c>
      <c r="AY132" s="155" t="s">
        <v>142</v>
      </c>
      <c r="BK132" s="164">
        <f>BK133+BK149+BK153+BK160</f>
        <v>0</v>
      </c>
    </row>
    <row r="133" spans="1:65" s="12" customFormat="1" ht="22.9" customHeight="1">
      <c r="B133" s="154"/>
      <c r="D133" s="155" t="s">
        <v>77</v>
      </c>
      <c r="E133" s="165" t="s">
        <v>143</v>
      </c>
      <c r="F133" s="165" t="s">
        <v>144</v>
      </c>
      <c r="I133" s="157"/>
      <c r="J133" s="166">
        <f>BK133</f>
        <v>0</v>
      </c>
      <c r="L133" s="154"/>
      <c r="M133" s="159"/>
      <c r="N133" s="160"/>
      <c r="O133" s="160"/>
      <c r="P133" s="161">
        <f>SUM(P134:P148)</f>
        <v>0</v>
      </c>
      <c r="Q133" s="160"/>
      <c r="R133" s="161">
        <f>SUM(R134:R148)</f>
        <v>0</v>
      </c>
      <c r="S133" s="160"/>
      <c r="T133" s="162">
        <f>SUM(T134:T148)</f>
        <v>0</v>
      </c>
      <c r="AR133" s="155" t="s">
        <v>141</v>
      </c>
      <c r="AT133" s="163" t="s">
        <v>77</v>
      </c>
      <c r="AU133" s="163" t="s">
        <v>86</v>
      </c>
      <c r="AY133" s="155" t="s">
        <v>142</v>
      </c>
      <c r="BK133" s="164">
        <f>SUM(BK134:BK148)</f>
        <v>0</v>
      </c>
    </row>
    <row r="134" spans="1:65" s="2" customFormat="1" ht="16.5" customHeight="1">
      <c r="A134" s="34"/>
      <c r="B134" s="135"/>
      <c r="C134" s="167" t="s">
        <v>86</v>
      </c>
      <c r="D134" s="167" t="s">
        <v>145</v>
      </c>
      <c r="E134" s="168" t="s">
        <v>146</v>
      </c>
      <c r="F134" s="169" t="s">
        <v>147</v>
      </c>
      <c r="G134" s="170" t="s">
        <v>148</v>
      </c>
      <c r="H134" s="171">
        <v>1</v>
      </c>
      <c r="I134" s="172"/>
      <c r="J134" s="173">
        <f>ROUND(I134*H134,2)</f>
        <v>0</v>
      </c>
      <c r="K134" s="174"/>
      <c r="L134" s="35"/>
      <c r="M134" s="175" t="s">
        <v>1</v>
      </c>
      <c r="N134" s="176" t="s">
        <v>43</v>
      </c>
      <c r="O134" s="60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149</v>
      </c>
      <c r="AT134" s="179" t="s">
        <v>145</v>
      </c>
      <c r="AU134" s="179" t="s">
        <v>88</v>
      </c>
      <c r="AY134" s="17" t="s">
        <v>142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7" t="s">
        <v>86</v>
      </c>
      <c r="BK134" s="100">
        <f>ROUND(I134*H134,2)</f>
        <v>0</v>
      </c>
      <c r="BL134" s="17" t="s">
        <v>149</v>
      </c>
      <c r="BM134" s="179" t="s">
        <v>150</v>
      </c>
    </row>
    <row r="135" spans="1:65" s="2" customFormat="1" ht="39">
      <c r="A135" s="34"/>
      <c r="B135" s="35"/>
      <c r="C135" s="34"/>
      <c r="D135" s="180" t="s">
        <v>151</v>
      </c>
      <c r="E135" s="34"/>
      <c r="F135" s="181" t="s">
        <v>152</v>
      </c>
      <c r="G135" s="34"/>
      <c r="H135" s="34"/>
      <c r="I135" s="136"/>
      <c r="J135" s="34"/>
      <c r="K135" s="34"/>
      <c r="L135" s="35"/>
      <c r="M135" s="182"/>
      <c r="N135" s="183"/>
      <c r="O135" s="60"/>
      <c r="P135" s="60"/>
      <c r="Q135" s="60"/>
      <c r="R135" s="60"/>
      <c r="S135" s="60"/>
      <c r="T135" s="6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151</v>
      </c>
      <c r="AU135" s="17" t="s">
        <v>88</v>
      </c>
    </row>
    <row r="136" spans="1:65" s="13" customFormat="1" ht="11.25">
      <c r="B136" s="184"/>
      <c r="D136" s="180" t="s">
        <v>153</v>
      </c>
      <c r="E136" s="185" t="s">
        <v>1</v>
      </c>
      <c r="F136" s="186" t="s">
        <v>86</v>
      </c>
      <c r="H136" s="187">
        <v>1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5" t="s">
        <v>153</v>
      </c>
      <c r="AU136" s="185" t="s">
        <v>88</v>
      </c>
      <c r="AV136" s="13" t="s">
        <v>88</v>
      </c>
      <c r="AW136" s="13" t="s">
        <v>32</v>
      </c>
      <c r="AX136" s="13" t="s">
        <v>86</v>
      </c>
      <c r="AY136" s="185" t="s">
        <v>142</v>
      </c>
    </row>
    <row r="137" spans="1:65" s="2" customFormat="1" ht="16.5" customHeight="1">
      <c r="A137" s="34"/>
      <c r="B137" s="135"/>
      <c r="C137" s="167" t="s">
        <v>88</v>
      </c>
      <c r="D137" s="167" t="s">
        <v>145</v>
      </c>
      <c r="E137" s="168" t="s">
        <v>154</v>
      </c>
      <c r="F137" s="169" t="s">
        <v>155</v>
      </c>
      <c r="G137" s="170" t="s">
        <v>156</v>
      </c>
      <c r="H137" s="171">
        <v>1</v>
      </c>
      <c r="I137" s="172"/>
      <c r="J137" s="173">
        <f>ROUND(I137*H137,2)</f>
        <v>0</v>
      </c>
      <c r="K137" s="174"/>
      <c r="L137" s="35"/>
      <c r="M137" s="175" t="s">
        <v>1</v>
      </c>
      <c r="N137" s="176" t="s">
        <v>43</v>
      </c>
      <c r="O137" s="60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149</v>
      </c>
      <c r="AT137" s="179" t="s">
        <v>145</v>
      </c>
      <c r="AU137" s="179" t="s">
        <v>88</v>
      </c>
      <c r="AY137" s="17" t="s">
        <v>142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17" t="s">
        <v>86</v>
      </c>
      <c r="BK137" s="100">
        <f>ROUND(I137*H137,2)</f>
        <v>0</v>
      </c>
      <c r="BL137" s="17" t="s">
        <v>149</v>
      </c>
      <c r="BM137" s="179" t="s">
        <v>157</v>
      </c>
    </row>
    <row r="138" spans="1:65" s="2" customFormat="1" ht="87.75">
      <c r="A138" s="34"/>
      <c r="B138" s="35"/>
      <c r="C138" s="34"/>
      <c r="D138" s="180" t="s">
        <v>151</v>
      </c>
      <c r="E138" s="34"/>
      <c r="F138" s="181" t="s">
        <v>158</v>
      </c>
      <c r="G138" s="34"/>
      <c r="H138" s="34"/>
      <c r="I138" s="136"/>
      <c r="J138" s="34"/>
      <c r="K138" s="34"/>
      <c r="L138" s="35"/>
      <c r="M138" s="182"/>
      <c r="N138" s="183"/>
      <c r="O138" s="60"/>
      <c r="P138" s="60"/>
      <c r="Q138" s="60"/>
      <c r="R138" s="60"/>
      <c r="S138" s="60"/>
      <c r="T138" s="6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151</v>
      </c>
      <c r="AU138" s="17" t="s">
        <v>88</v>
      </c>
    </row>
    <row r="139" spans="1:65" s="13" customFormat="1" ht="11.25">
      <c r="B139" s="184"/>
      <c r="D139" s="180" t="s">
        <v>153</v>
      </c>
      <c r="E139" s="185" t="s">
        <v>1</v>
      </c>
      <c r="F139" s="186" t="s">
        <v>86</v>
      </c>
      <c r="H139" s="187">
        <v>1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5" t="s">
        <v>153</v>
      </c>
      <c r="AU139" s="185" t="s">
        <v>88</v>
      </c>
      <c r="AV139" s="13" t="s">
        <v>88</v>
      </c>
      <c r="AW139" s="13" t="s">
        <v>32</v>
      </c>
      <c r="AX139" s="13" t="s">
        <v>86</v>
      </c>
      <c r="AY139" s="185" t="s">
        <v>142</v>
      </c>
    </row>
    <row r="140" spans="1:65" s="2" customFormat="1" ht="16.5" customHeight="1">
      <c r="A140" s="34"/>
      <c r="B140" s="135"/>
      <c r="C140" s="167" t="s">
        <v>159</v>
      </c>
      <c r="D140" s="167" t="s">
        <v>145</v>
      </c>
      <c r="E140" s="168" t="s">
        <v>160</v>
      </c>
      <c r="F140" s="169" t="s">
        <v>161</v>
      </c>
      <c r="G140" s="170" t="s">
        <v>148</v>
      </c>
      <c r="H140" s="171">
        <v>1</v>
      </c>
      <c r="I140" s="172"/>
      <c r="J140" s="173">
        <f>ROUND(I140*H140,2)</f>
        <v>0</v>
      </c>
      <c r="K140" s="174"/>
      <c r="L140" s="35"/>
      <c r="M140" s="175" t="s">
        <v>1</v>
      </c>
      <c r="N140" s="176" t="s">
        <v>43</v>
      </c>
      <c r="O140" s="60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149</v>
      </c>
      <c r="AT140" s="179" t="s">
        <v>145</v>
      </c>
      <c r="AU140" s="179" t="s">
        <v>88</v>
      </c>
      <c r="AY140" s="17" t="s">
        <v>142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17" t="s">
        <v>86</v>
      </c>
      <c r="BK140" s="100">
        <f>ROUND(I140*H140,2)</f>
        <v>0</v>
      </c>
      <c r="BL140" s="17" t="s">
        <v>149</v>
      </c>
      <c r="BM140" s="179" t="s">
        <v>162</v>
      </c>
    </row>
    <row r="141" spans="1:65" s="2" customFormat="1" ht="39">
      <c r="A141" s="34"/>
      <c r="B141" s="35"/>
      <c r="C141" s="34"/>
      <c r="D141" s="180" t="s">
        <v>151</v>
      </c>
      <c r="E141" s="34"/>
      <c r="F141" s="181" t="s">
        <v>163</v>
      </c>
      <c r="G141" s="34"/>
      <c r="H141" s="34"/>
      <c r="I141" s="136"/>
      <c r="J141" s="34"/>
      <c r="K141" s="34"/>
      <c r="L141" s="35"/>
      <c r="M141" s="182"/>
      <c r="N141" s="183"/>
      <c r="O141" s="60"/>
      <c r="P141" s="60"/>
      <c r="Q141" s="60"/>
      <c r="R141" s="60"/>
      <c r="S141" s="60"/>
      <c r="T141" s="6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151</v>
      </c>
      <c r="AU141" s="17" t="s">
        <v>88</v>
      </c>
    </row>
    <row r="142" spans="1:65" s="13" customFormat="1" ht="11.25">
      <c r="B142" s="184"/>
      <c r="D142" s="180" t="s">
        <v>153</v>
      </c>
      <c r="E142" s="185" t="s">
        <v>1</v>
      </c>
      <c r="F142" s="186" t="s">
        <v>86</v>
      </c>
      <c r="H142" s="187">
        <v>1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153</v>
      </c>
      <c r="AU142" s="185" t="s">
        <v>88</v>
      </c>
      <c r="AV142" s="13" t="s">
        <v>88</v>
      </c>
      <c r="AW142" s="13" t="s">
        <v>32</v>
      </c>
      <c r="AX142" s="13" t="s">
        <v>86</v>
      </c>
      <c r="AY142" s="185" t="s">
        <v>142</v>
      </c>
    </row>
    <row r="143" spans="1:65" s="2" customFormat="1" ht="16.5" customHeight="1">
      <c r="A143" s="34"/>
      <c r="B143" s="135"/>
      <c r="C143" s="167" t="s">
        <v>164</v>
      </c>
      <c r="D143" s="167" t="s">
        <v>145</v>
      </c>
      <c r="E143" s="168" t="s">
        <v>165</v>
      </c>
      <c r="F143" s="169" t="s">
        <v>166</v>
      </c>
      <c r="G143" s="170" t="s">
        <v>156</v>
      </c>
      <c r="H143" s="171">
        <v>1</v>
      </c>
      <c r="I143" s="172"/>
      <c r="J143" s="173">
        <f>ROUND(I143*H143,2)</f>
        <v>0</v>
      </c>
      <c r="K143" s="174"/>
      <c r="L143" s="35"/>
      <c r="M143" s="175" t="s">
        <v>1</v>
      </c>
      <c r="N143" s="176" t="s">
        <v>43</v>
      </c>
      <c r="O143" s="60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149</v>
      </c>
      <c r="AT143" s="179" t="s">
        <v>145</v>
      </c>
      <c r="AU143" s="179" t="s">
        <v>88</v>
      </c>
      <c r="AY143" s="17" t="s">
        <v>142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17" t="s">
        <v>86</v>
      </c>
      <c r="BK143" s="100">
        <f>ROUND(I143*H143,2)</f>
        <v>0</v>
      </c>
      <c r="BL143" s="17" t="s">
        <v>149</v>
      </c>
      <c r="BM143" s="179" t="s">
        <v>167</v>
      </c>
    </row>
    <row r="144" spans="1:65" s="2" customFormat="1" ht="19.5">
      <c r="A144" s="34"/>
      <c r="B144" s="35"/>
      <c r="C144" s="34"/>
      <c r="D144" s="180" t="s">
        <v>151</v>
      </c>
      <c r="E144" s="34"/>
      <c r="F144" s="181" t="s">
        <v>168</v>
      </c>
      <c r="G144" s="34"/>
      <c r="H144" s="34"/>
      <c r="I144" s="136"/>
      <c r="J144" s="34"/>
      <c r="K144" s="34"/>
      <c r="L144" s="35"/>
      <c r="M144" s="182"/>
      <c r="N144" s="183"/>
      <c r="O144" s="60"/>
      <c r="P144" s="60"/>
      <c r="Q144" s="60"/>
      <c r="R144" s="60"/>
      <c r="S144" s="60"/>
      <c r="T144" s="6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151</v>
      </c>
      <c r="AU144" s="17" t="s">
        <v>88</v>
      </c>
    </row>
    <row r="145" spans="1:65" s="13" customFormat="1" ht="11.25">
      <c r="B145" s="184"/>
      <c r="D145" s="180" t="s">
        <v>153</v>
      </c>
      <c r="E145" s="185" t="s">
        <v>1</v>
      </c>
      <c r="F145" s="186" t="s">
        <v>86</v>
      </c>
      <c r="H145" s="187">
        <v>1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153</v>
      </c>
      <c r="AU145" s="185" t="s">
        <v>88</v>
      </c>
      <c r="AV145" s="13" t="s">
        <v>88</v>
      </c>
      <c r="AW145" s="13" t="s">
        <v>32</v>
      </c>
      <c r="AX145" s="13" t="s">
        <v>86</v>
      </c>
      <c r="AY145" s="185" t="s">
        <v>142</v>
      </c>
    </row>
    <row r="146" spans="1:65" s="2" customFormat="1" ht="16.5" customHeight="1">
      <c r="A146" s="34"/>
      <c r="B146" s="135"/>
      <c r="C146" s="167" t="s">
        <v>141</v>
      </c>
      <c r="D146" s="167" t="s">
        <v>145</v>
      </c>
      <c r="E146" s="168" t="s">
        <v>169</v>
      </c>
      <c r="F146" s="169" t="s">
        <v>170</v>
      </c>
      <c r="G146" s="170" t="s">
        <v>148</v>
      </c>
      <c r="H146" s="171">
        <v>1</v>
      </c>
      <c r="I146" s="172"/>
      <c r="J146" s="173">
        <f>ROUND(I146*H146,2)</f>
        <v>0</v>
      </c>
      <c r="K146" s="174"/>
      <c r="L146" s="35"/>
      <c r="M146" s="175" t="s">
        <v>1</v>
      </c>
      <c r="N146" s="176" t="s">
        <v>43</v>
      </c>
      <c r="O146" s="60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149</v>
      </c>
      <c r="AT146" s="179" t="s">
        <v>145</v>
      </c>
      <c r="AU146" s="179" t="s">
        <v>88</v>
      </c>
      <c r="AY146" s="17" t="s">
        <v>142</v>
      </c>
      <c r="BE146" s="100">
        <f>IF(N146="základní",J146,0)</f>
        <v>0</v>
      </c>
      <c r="BF146" s="100">
        <f>IF(N146="snížená",J146,0)</f>
        <v>0</v>
      </c>
      <c r="BG146" s="100">
        <f>IF(N146="zákl. přenesená",J146,0)</f>
        <v>0</v>
      </c>
      <c r="BH146" s="100">
        <f>IF(N146="sníž. přenesená",J146,0)</f>
        <v>0</v>
      </c>
      <c r="BI146" s="100">
        <f>IF(N146="nulová",J146,0)</f>
        <v>0</v>
      </c>
      <c r="BJ146" s="17" t="s">
        <v>86</v>
      </c>
      <c r="BK146" s="100">
        <f>ROUND(I146*H146,2)</f>
        <v>0</v>
      </c>
      <c r="BL146" s="17" t="s">
        <v>149</v>
      </c>
      <c r="BM146" s="179" t="s">
        <v>171</v>
      </c>
    </row>
    <row r="147" spans="1:65" s="2" customFormat="1" ht="11.25">
      <c r="A147" s="34"/>
      <c r="B147" s="35"/>
      <c r="C147" s="34"/>
      <c r="D147" s="180" t="s">
        <v>151</v>
      </c>
      <c r="E147" s="34"/>
      <c r="F147" s="181" t="s">
        <v>170</v>
      </c>
      <c r="G147" s="34"/>
      <c r="H147" s="34"/>
      <c r="I147" s="136"/>
      <c r="J147" s="34"/>
      <c r="K147" s="34"/>
      <c r="L147" s="35"/>
      <c r="M147" s="182"/>
      <c r="N147" s="183"/>
      <c r="O147" s="60"/>
      <c r="P147" s="60"/>
      <c r="Q147" s="60"/>
      <c r="R147" s="60"/>
      <c r="S147" s="60"/>
      <c r="T147" s="6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151</v>
      </c>
      <c r="AU147" s="17" t="s">
        <v>88</v>
      </c>
    </row>
    <row r="148" spans="1:65" s="13" customFormat="1" ht="11.25">
      <c r="B148" s="184"/>
      <c r="D148" s="180" t="s">
        <v>153</v>
      </c>
      <c r="E148" s="185" t="s">
        <v>1</v>
      </c>
      <c r="F148" s="186" t="s">
        <v>86</v>
      </c>
      <c r="H148" s="187">
        <v>1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153</v>
      </c>
      <c r="AU148" s="185" t="s">
        <v>88</v>
      </c>
      <c r="AV148" s="13" t="s">
        <v>88</v>
      </c>
      <c r="AW148" s="13" t="s">
        <v>32</v>
      </c>
      <c r="AX148" s="13" t="s">
        <v>86</v>
      </c>
      <c r="AY148" s="185" t="s">
        <v>142</v>
      </c>
    </row>
    <row r="149" spans="1:65" s="12" customFormat="1" ht="22.9" customHeight="1">
      <c r="B149" s="154"/>
      <c r="D149" s="155" t="s">
        <v>77</v>
      </c>
      <c r="E149" s="165" t="s">
        <v>172</v>
      </c>
      <c r="F149" s="165" t="s">
        <v>119</v>
      </c>
      <c r="I149" s="157"/>
      <c r="J149" s="166">
        <f>BK149</f>
        <v>0</v>
      </c>
      <c r="L149" s="154"/>
      <c r="M149" s="159"/>
      <c r="N149" s="160"/>
      <c r="O149" s="160"/>
      <c r="P149" s="161">
        <f>SUM(P150:P152)</f>
        <v>0</v>
      </c>
      <c r="Q149" s="160"/>
      <c r="R149" s="161">
        <f>SUM(R150:R152)</f>
        <v>0</v>
      </c>
      <c r="S149" s="160"/>
      <c r="T149" s="162">
        <f>SUM(T150:T152)</f>
        <v>0</v>
      </c>
      <c r="AR149" s="155" t="s">
        <v>141</v>
      </c>
      <c r="AT149" s="163" t="s">
        <v>77</v>
      </c>
      <c r="AU149" s="163" t="s">
        <v>86</v>
      </c>
      <c r="AY149" s="155" t="s">
        <v>142</v>
      </c>
      <c r="BK149" s="164">
        <f>SUM(BK150:BK152)</f>
        <v>0</v>
      </c>
    </row>
    <row r="150" spans="1:65" s="2" customFormat="1" ht="16.5" customHeight="1">
      <c r="A150" s="34"/>
      <c r="B150" s="135"/>
      <c r="C150" s="167" t="s">
        <v>173</v>
      </c>
      <c r="D150" s="167" t="s">
        <v>145</v>
      </c>
      <c r="E150" s="168" t="s">
        <v>174</v>
      </c>
      <c r="F150" s="169" t="s">
        <v>119</v>
      </c>
      <c r="G150" s="170" t="s">
        <v>156</v>
      </c>
      <c r="H150" s="171">
        <v>1</v>
      </c>
      <c r="I150" s="172"/>
      <c r="J150" s="173">
        <f>ROUND(I150*H150,2)</f>
        <v>0</v>
      </c>
      <c r="K150" s="174"/>
      <c r="L150" s="35"/>
      <c r="M150" s="175" t="s">
        <v>1</v>
      </c>
      <c r="N150" s="176" t="s">
        <v>43</v>
      </c>
      <c r="O150" s="60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149</v>
      </c>
      <c r="AT150" s="179" t="s">
        <v>145</v>
      </c>
      <c r="AU150" s="179" t="s">
        <v>88</v>
      </c>
      <c r="AY150" s="17" t="s">
        <v>142</v>
      </c>
      <c r="BE150" s="100">
        <f>IF(N150="základní",J150,0)</f>
        <v>0</v>
      </c>
      <c r="BF150" s="100">
        <f>IF(N150="snížená",J150,0)</f>
        <v>0</v>
      </c>
      <c r="BG150" s="100">
        <f>IF(N150="zákl. přenesená",J150,0)</f>
        <v>0</v>
      </c>
      <c r="BH150" s="100">
        <f>IF(N150="sníž. přenesená",J150,0)</f>
        <v>0</v>
      </c>
      <c r="BI150" s="100">
        <f>IF(N150="nulová",J150,0)</f>
        <v>0</v>
      </c>
      <c r="BJ150" s="17" t="s">
        <v>86</v>
      </c>
      <c r="BK150" s="100">
        <f>ROUND(I150*H150,2)</f>
        <v>0</v>
      </c>
      <c r="BL150" s="17" t="s">
        <v>149</v>
      </c>
      <c r="BM150" s="179" t="s">
        <v>175</v>
      </c>
    </row>
    <row r="151" spans="1:65" s="2" customFormat="1" ht="19.5">
      <c r="A151" s="34"/>
      <c r="B151" s="35"/>
      <c r="C151" s="34"/>
      <c r="D151" s="180" t="s">
        <v>151</v>
      </c>
      <c r="E151" s="34"/>
      <c r="F151" s="181" t="s">
        <v>176</v>
      </c>
      <c r="G151" s="34"/>
      <c r="H151" s="34"/>
      <c r="I151" s="136"/>
      <c r="J151" s="34"/>
      <c r="K151" s="34"/>
      <c r="L151" s="35"/>
      <c r="M151" s="182"/>
      <c r="N151" s="183"/>
      <c r="O151" s="60"/>
      <c r="P151" s="60"/>
      <c r="Q151" s="60"/>
      <c r="R151" s="60"/>
      <c r="S151" s="60"/>
      <c r="T151" s="6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151</v>
      </c>
      <c r="AU151" s="17" t="s">
        <v>88</v>
      </c>
    </row>
    <row r="152" spans="1:65" s="13" customFormat="1" ht="11.25">
      <c r="B152" s="184"/>
      <c r="D152" s="180" t="s">
        <v>153</v>
      </c>
      <c r="E152" s="185" t="s">
        <v>1</v>
      </c>
      <c r="F152" s="186" t="s">
        <v>86</v>
      </c>
      <c r="H152" s="187">
        <v>1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153</v>
      </c>
      <c r="AU152" s="185" t="s">
        <v>88</v>
      </c>
      <c r="AV152" s="13" t="s">
        <v>88</v>
      </c>
      <c r="AW152" s="13" t="s">
        <v>32</v>
      </c>
      <c r="AX152" s="13" t="s">
        <v>86</v>
      </c>
      <c r="AY152" s="185" t="s">
        <v>142</v>
      </c>
    </row>
    <row r="153" spans="1:65" s="12" customFormat="1" ht="22.9" customHeight="1">
      <c r="B153" s="154"/>
      <c r="D153" s="155" t="s">
        <v>77</v>
      </c>
      <c r="E153" s="165" t="s">
        <v>177</v>
      </c>
      <c r="F153" s="165" t="s">
        <v>178</v>
      </c>
      <c r="I153" s="157"/>
      <c r="J153" s="166">
        <f>BK153</f>
        <v>0</v>
      </c>
      <c r="L153" s="154"/>
      <c r="M153" s="159"/>
      <c r="N153" s="160"/>
      <c r="O153" s="160"/>
      <c r="P153" s="161">
        <f>SUM(P154:P159)</f>
        <v>0</v>
      </c>
      <c r="Q153" s="160"/>
      <c r="R153" s="161">
        <f>SUM(R154:R159)</f>
        <v>0</v>
      </c>
      <c r="S153" s="160"/>
      <c r="T153" s="162">
        <f>SUM(T154:T159)</f>
        <v>0</v>
      </c>
      <c r="AR153" s="155" t="s">
        <v>141</v>
      </c>
      <c r="AT153" s="163" t="s">
        <v>77</v>
      </c>
      <c r="AU153" s="163" t="s">
        <v>86</v>
      </c>
      <c r="AY153" s="155" t="s">
        <v>142</v>
      </c>
      <c r="BK153" s="164">
        <f>SUM(BK154:BK159)</f>
        <v>0</v>
      </c>
    </row>
    <row r="154" spans="1:65" s="2" customFormat="1" ht="16.5" customHeight="1">
      <c r="A154" s="34"/>
      <c r="B154" s="135"/>
      <c r="C154" s="167" t="s">
        <v>179</v>
      </c>
      <c r="D154" s="167" t="s">
        <v>145</v>
      </c>
      <c r="E154" s="168" t="s">
        <v>180</v>
      </c>
      <c r="F154" s="169" t="s">
        <v>181</v>
      </c>
      <c r="G154" s="170" t="s">
        <v>156</v>
      </c>
      <c r="H154" s="171">
        <v>1</v>
      </c>
      <c r="I154" s="172"/>
      <c r="J154" s="173">
        <f>ROUND(I154*H154,2)</f>
        <v>0</v>
      </c>
      <c r="K154" s="174"/>
      <c r="L154" s="35"/>
      <c r="M154" s="175" t="s">
        <v>1</v>
      </c>
      <c r="N154" s="176" t="s">
        <v>43</v>
      </c>
      <c r="O154" s="60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149</v>
      </c>
      <c r="AT154" s="179" t="s">
        <v>145</v>
      </c>
      <c r="AU154" s="179" t="s">
        <v>88</v>
      </c>
      <c r="AY154" s="17" t="s">
        <v>142</v>
      </c>
      <c r="BE154" s="100">
        <f>IF(N154="základní",J154,0)</f>
        <v>0</v>
      </c>
      <c r="BF154" s="100">
        <f>IF(N154="snížená",J154,0)</f>
        <v>0</v>
      </c>
      <c r="BG154" s="100">
        <f>IF(N154="zákl. přenesená",J154,0)</f>
        <v>0</v>
      </c>
      <c r="BH154" s="100">
        <f>IF(N154="sníž. přenesená",J154,0)</f>
        <v>0</v>
      </c>
      <c r="BI154" s="100">
        <f>IF(N154="nulová",J154,0)</f>
        <v>0</v>
      </c>
      <c r="BJ154" s="17" t="s">
        <v>86</v>
      </c>
      <c r="BK154" s="100">
        <f>ROUND(I154*H154,2)</f>
        <v>0</v>
      </c>
      <c r="BL154" s="17" t="s">
        <v>149</v>
      </c>
      <c r="BM154" s="179" t="s">
        <v>182</v>
      </c>
    </row>
    <row r="155" spans="1:65" s="2" customFormat="1" ht="48.75">
      <c r="A155" s="34"/>
      <c r="B155" s="35"/>
      <c r="C155" s="34"/>
      <c r="D155" s="180" t="s">
        <v>151</v>
      </c>
      <c r="E155" s="34"/>
      <c r="F155" s="181" t="s">
        <v>183</v>
      </c>
      <c r="G155" s="34"/>
      <c r="H155" s="34"/>
      <c r="I155" s="136"/>
      <c r="J155" s="34"/>
      <c r="K155" s="34"/>
      <c r="L155" s="35"/>
      <c r="M155" s="182"/>
      <c r="N155" s="183"/>
      <c r="O155" s="60"/>
      <c r="P155" s="60"/>
      <c r="Q155" s="60"/>
      <c r="R155" s="60"/>
      <c r="S155" s="60"/>
      <c r="T155" s="6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151</v>
      </c>
      <c r="AU155" s="17" t="s">
        <v>88</v>
      </c>
    </row>
    <row r="156" spans="1:65" s="13" customFormat="1" ht="22.5">
      <c r="B156" s="184"/>
      <c r="D156" s="180" t="s">
        <v>153</v>
      </c>
      <c r="E156" s="185" t="s">
        <v>1</v>
      </c>
      <c r="F156" s="186" t="s">
        <v>184</v>
      </c>
      <c r="H156" s="187">
        <v>1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5" t="s">
        <v>153</v>
      </c>
      <c r="AU156" s="185" t="s">
        <v>88</v>
      </c>
      <c r="AV156" s="13" t="s">
        <v>88</v>
      </c>
      <c r="AW156" s="13" t="s">
        <v>32</v>
      </c>
      <c r="AX156" s="13" t="s">
        <v>86</v>
      </c>
      <c r="AY156" s="185" t="s">
        <v>142</v>
      </c>
    </row>
    <row r="157" spans="1:65" s="2" customFormat="1" ht="16.5" customHeight="1">
      <c r="A157" s="34"/>
      <c r="B157" s="135"/>
      <c r="C157" s="167" t="s">
        <v>185</v>
      </c>
      <c r="D157" s="167" t="s">
        <v>145</v>
      </c>
      <c r="E157" s="168" t="s">
        <v>186</v>
      </c>
      <c r="F157" s="169" t="s">
        <v>187</v>
      </c>
      <c r="G157" s="170" t="s">
        <v>156</v>
      </c>
      <c r="H157" s="171">
        <v>1</v>
      </c>
      <c r="I157" s="172"/>
      <c r="J157" s="173">
        <f>ROUND(I157*H157,2)</f>
        <v>0</v>
      </c>
      <c r="K157" s="174"/>
      <c r="L157" s="35"/>
      <c r="M157" s="175" t="s">
        <v>1</v>
      </c>
      <c r="N157" s="176" t="s">
        <v>43</v>
      </c>
      <c r="O157" s="60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149</v>
      </c>
      <c r="AT157" s="179" t="s">
        <v>145</v>
      </c>
      <c r="AU157" s="179" t="s">
        <v>88</v>
      </c>
      <c r="AY157" s="17" t="s">
        <v>142</v>
      </c>
      <c r="BE157" s="100">
        <f>IF(N157="základní",J157,0)</f>
        <v>0</v>
      </c>
      <c r="BF157" s="100">
        <f>IF(N157="snížená",J157,0)</f>
        <v>0</v>
      </c>
      <c r="BG157" s="100">
        <f>IF(N157="zákl. přenesená",J157,0)</f>
        <v>0</v>
      </c>
      <c r="BH157" s="100">
        <f>IF(N157="sníž. přenesená",J157,0)</f>
        <v>0</v>
      </c>
      <c r="BI157" s="100">
        <f>IF(N157="nulová",J157,0)</f>
        <v>0</v>
      </c>
      <c r="BJ157" s="17" t="s">
        <v>86</v>
      </c>
      <c r="BK157" s="100">
        <f>ROUND(I157*H157,2)</f>
        <v>0</v>
      </c>
      <c r="BL157" s="17" t="s">
        <v>149</v>
      </c>
      <c r="BM157" s="179" t="s">
        <v>188</v>
      </c>
    </row>
    <row r="158" spans="1:65" s="2" customFormat="1" ht="136.5">
      <c r="A158" s="34"/>
      <c r="B158" s="35"/>
      <c r="C158" s="34"/>
      <c r="D158" s="180" t="s">
        <v>151</v>
      </c>
      <c r="E158" s="34"/>
      <c r="F158" s="181" t="s">
        <v>189</v>
      </c>
      <c r="G158" s="34"/>
      <c r="H158" s="34"/>
      <c r="I158" s="136"/>
      <c r="J158" s="34"/>
      <c r="K158" s="34"/>
      <c r="L158" s="35"/>
      <c r="M158" s="182"/>
      <c r="N158" s="183"/>
      <c r="O158" s="60"/>
      <c r="P158" s="60"/>
      <c r="Q158" s="60"/>
      <c r="R158" s="60"/>
      <c r="S158" s="60"/>
      <c r="T158" s="61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151</v>
      </c>
      <c r="AU158" s="17" t="s">
        <v>88</v>
      </c>
    </row>
    <row r="159" spans="1:65" s="13" customFormat="1" ht="11.25">
      <c r="B159" s="184"/>
      <c r="D159" s="180" t="s">
        <v>153</v>
      </c>
      <c r="E159" s="185" t="s">
        <v>1</v>
      </c>
      <c r="F159" s="186" t="s">
        <v>86</v>
      </c>
      <c r="H159" s="187">
        <v>1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153</v>
      </c>
      <c r="AU159" s="185" t="s">
        <v>88</v>
      </c>
      <c r="AV159" s="13" t="s">
        <v>88</v>
      </c>
      <c r="AW159" s="13" t="s">
        <v>32</v>
      </c>
      <c r="AX159" s="13" t="s">
        <v>86</v>
      </c>
      <c r="AY159" s="185" t="s">
        <v>142</v>
      </c>
    </row>
    <row r="160" spans="1:65" s="12" customFormat="1" ht="22.9" customHeight="1">
      <c r="B160" s="154"/>
      <c r="D160" s="155" t="s">
        <v>77</v>
      </c>
      <c r="E160" s="165" t="s">
        <v>190</v>
      </c>
      <c r="F160" s="165" t="s">
        <v>123</v>
      </c>
      <c r="I160" s="157"/>
      <c r="J160" s="166">
        <f>BK160</f>
        <v>0</v>
      </c>
      <c r="L160" s="154"/>
      <c r="M160" s="159"/>
      <c r="N160" s="160"/>
      <c r="O160" s="160"/>
      <c r="P160" s="161">
        <f>SUM(P161:P163)</f>
        <v>0</v>
      </c>
      <c r="Q160" s="160"/>
      <c r="R160" s="161">
        <f>SUM(R161:R163)</f>
        <v>0</v>
      </c>
      <c r="S160" s="160"/>
      <c r="T160" s="162">
        <f>SUM(T161:T163)</f>
        <v>0</v>
      </c>
      <c r="AR160" s="155" t="s">
        <v>141</v>
      </c>
      <c r="AT160" s="163" t="s">
        <v>77</v>
      </c>
      <c r="AU160" s="163" t="s">
        <v>86</v>
      </c>
      <c r="AY160" s="155" t="s">
        <v>142</v>
      </c>
      <c r="BK160" s="164">
        <f>SUM(BK161:BK163)</f>
        <v>0</v>
      </c>
    </row>
    <row r="161" spans="1:65" s="2" customFormat="1" ht="16.5" customHeight="1">
      <c r="A161" s="34"/>
      <c r="B161" s="135"/>
      <c r="C161" s="167" t="s">
        <v>191</v>
      </c>
      <c r="D161" s="167" t="s">
        <v>145</v>
      </c>
      <c r="E161" s="168" t="s">
        <v>192</v>
      </c>
      <c r="F161" s="169" t="s">
        <v>193</v>
      </c>
      <c r="G161" s="170" t="s">
        <v>194</v>
      </c>
      <c r="H161" s="171">
        <v>1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43</v>
      </c>
      <c r="O161" s="60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149</v>
      </c>
      <c r="AT161" s="179" t="s">
        <v>145</v>
      </c>
      <c r="AU161" s="179" t="s">
        <v>88</v>
      </c>
      <c r="AY161" s="17" t="s">
        <v>142</v>
      </c>
      <c r="BE161" s="100">
        <f>IF(N161="základní",J161,0)</f>
        <v>0</v>
      </c>
      <c r="BF161" s="100">
        <f>IF(N161="snížená",J161,0)</f>
        <v>0</v>
      </c>
      <c r="BG161" s="100">
        <f>IF(N161="zákl. přenesená",J161,0)</f>
        <v>0</v>
      </c>
      <c r="BH161" s="100">
        <f>IF(N161="sníž. přenesená",J161,0)</f>
        <v>0</v>
      </c>
      <c r="BI161" s="100">
        <f>IF(N161="nulová",J161,0)</f>
        <v>0</v>
      </c>
      <c r="BJ161" s="17" t="s">
        <v>86</v>
      </c>
      <c r="BK161" s="100">
        <f>ROUND(I161*H161,2)</f>
        <v>0</v>
      </c>
      <c r="BL161" s="17" t="s">
        <v>149</v>
      </c>
      <c r="BM161" s="179" t="s">
        <v>195</v>
      </c>
    </row>
    <row r="162" spans="1:65" s="2" customFormat="1" ht="11.25">
      <c r="A162" s="34"/>
      <c r="B162" s="35"/>
      <c r="C162" s="34"/>
      <c r="D162" s="180" t="s">
        <v>151</v>
      </c>
      <c r="E162" s="34"/>
      <c r="F162" s="181" t="s">
        <v>193</v>
      </c>
      <c r="G162" s="34"/>
      <c r="H162" s="34"/>
      <c r="I162" s="136"/>
      <c r="J162" s="34"/>
      <c r="K162" s="34"/>
      <c r="L162" s="35"/>
      <c r="M162" s="182"/>
      <c r="N162" s="183"/>
      <c r="O162" s="60"/>
      <c r="P162" s="60"/>
      <c r="Q162" s="60"/>
      <c r="R162" s="60"/>
      <c r="S162" s="60"/>
      <c r="T162" s="6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151</v>
      </c>
      <c r="AU162" s="17" t="s">
        <v>88</v>
      </c>
    </row>
    <row r="163" spans="1:65" s="13" customFormat="1" ht="11.25">
      <c r="B163" s="184"/>
      <c r="D163" s="180" t="s">
        <v>153</v>
      </c>
      <c r="E163" s="185" t="s">
        <v>1</v>
      </c>
      <c r="F163" s="186" t="s">
        <v>86</v>
      </c>
      <c r="H163" s="187">
        <v>1</v>
      </c>
      <c r="I163" s="188"/>
      <c r="L163" s="184"/>
      <c r="M163" s="192"/>
      <c r="N163" s="193"/>
      <c r="O163" s="193"/>
      <c r="P163" s="193"/>
      <c r="Q163" s="193"/>
      <c r="R163" s="193"/>
      <c r="S163" s="193"/>
      <c r="T163" s="194"/>
      <c r="AT163" s="185" t="s">
        <v>153</v>
      </c>
      <c r="AU163" s="185" t="s">
        <v>88</v>
      </c>
      <c r="AV163" s="13" t="s">
        <v>88</v>
      </c>
      <c r="AW163" s="13" t="s">
        <v>32</v>
      </c>
      <c r="AX163" s="13" t="s">
        <v>86</v>
      </c>
      <c r="AY163" s="185" t="s">
        <v>142</v>
      </c>
    </row>
    <row r="164" spans="1:65" s="2" customFormat="1" ht="6.95" customHeight="1">
      <c r="A164" s="34"/>
      <c r="B164" s="49"/>
      <c r="C164" s="50"/>
      <c r="D164" s="50"/>
      <c r="E164" s="50"/>
      <c r="F164" s="50"/>
      <c r="G164" s="50"/>
      <c r="H164" s="50"/>
      <c r="I164" s="50"/>
      <c r="J164" s="50"/>
      <c r="K164" s="50"/>
      <c r="L164" s="35"/>
      <c r="M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</row>
  </sheetData>
  <autoFilter ref="C130:K163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91</v>
      </c>
      <c r="AZ2" s="195" t="s">
        <v>196</v>
      </c>
      <c r="BA2" s="195" t="s">
        <v>197</v>
      </c>
      <c r="BB2" s="195" t="s">
        <v>1</v>
      </c>
      <c r="BC2" s="195" t="s">
        <v>198</v>
      </c>
      <c r="BD2" s="195" t="s">
        <v>88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  <c r="AZ3" s="195" t="s">
        <v>199</v>
      </c>
      <c r="BA3" s="195" t="s">
        <v>200</v>
      </c>
      <c r="BB3" s="195" t="s">
        <v>1</v>
      </c>
      <c r="BC3" s="195" t="s">
        <v>201</v>
      </c>
      <c r="BD3" s="195" t="s">
        <v>88</v>
      </c>
    </row>
    <row r="4" spans="1:56" s="1" customFormat="1" ht="24.95" customHeight="1">
      <c r="B4" s="20"/>
      <c r="D4" s="21" t="s">
        <v>104</v>
      </c>
      <c r="L4" s="20"/>
      <c r="M4" s="107" t="s">
        <v>10</v>
      </c>
      <c r="AT4" s="17" t="s">
        <v>3</v>
      </c>
      <c r="AZ4" s="195" t="s">
        <v>202</v>
      </c>
      <c r="BA4" s="195" t="s">
        <v>203</v>
      </c>
      <c r="BB4" s="195" t="s">
        <v>1</v>
      </c>
      <c r="BC4" s="195" t="s">
        <v>204</v>
      </c>
      <c r="BD4" s="195" t="s">
        <v>88</v>
      </c>
    </row>
    <row r="5" spans="1:56" s="1" customFormat="1" ht="6.95" customHeight="1">
      <c r="B5" s="20"/>
      <c r="L5" s="20"/>
      <c r="AZ5" s="195" t="s">
        <v>205</v>
      </c>
      <c r="BA5" s="195" t="s">
        <v>205</v>
      </c>
      <c r="BB5" s="195" t="s">
        <v>1</v>
      </c>
      <c r="BC5" s="195" t="s">
        <v>206</v>
      </c>
      <c r="BD5" s="195" t="s">
        <v>88</v>
      </c>
    </row>
    <row r="6" spans="1:56" s="1" customFormat="1" ht="12" customHeight="1">
      <c r="B6" s="20"/>
      <c r="D6" s="27" t="s">
        <v>16</v>
      </c>
      <c r="L6" s="20"/>
      <c r="AZ6" s="195" t="s">
        <v>207</v>
      </c>
      <c r="BA6" s="195" t="s">
        <v>208</v>
      </c>
      <c r="BB6" s="195" t="s">
        <v>1</v>
      </c>
      <c r="BC6" s="195" t="s">
        <v>206</v>
      </c>
      <c r="BD6" s="195" t="s">
        <v>88</v>
      </c>
    </row>
    <row r="7" spans="1:56" s="1" customFormat="1" ht="16.5" customHeight="1">
      <c r="B7" s="20"/>
      <c r="E7" s="280" t="str">
        <f>'Rekapitulace stavby'!K6</f>
        <v>Parkoviště na ul. Smetanov Sady v Novém Jičíně</v>
      </c>
      <c r="F7" s="281"/>
      <c r="G7" s="281"/>
      <c r="H7" s="281"/>
      <c r="L7" s="20"/>
      <c r="AZ7" s="195" t="s">
        <v>209</v>
      </c>
      <c r="BA7" s="195" t="s">
        <v>1</v>
      </c>
      <c r="BB7" s="195" t="s">
        <v>1</v>
      </c>
      <c r="BC7" s="195" t="s">
        <v>210</v>
      </c>
      <c r="BD7" s="195" t="s">
        <v>88</v>
      </c>
    </row>
    <row r="8" spans="1:56" s="2" customFormat="1" ht="12" customHeight="1">
      <c r="A8" s="34"/>
      <c r="B8" s="35"/>
      <c r="C8" s="34"/>
      <c r="D8" s="27" t="s">
        <v>105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95" t="s">
        <v>211</v>
      </c>
      <c r="BA8" s="195" t="s">
        <v>1</v>
      </c>
      <c r="BB8" s="195" t="s">
        <v>1</v>
      </c>
      <c r="BC8" s="195" t="s">
        <v>212</v>
      </c>
      <c r="BD8" s="195" t="s">
        <v>88</v>
      </c>
    </row>
    <row r="9" spans="1:56" s="2" customFormat="1" ht="16.5" customHeight="1">
      <c r="A9" s="34"/>
      <c r="B9" s="35"/>
      <c r="C9" s="34"/>
      <c r="D9" s="34"/>
      <c r="E9" s="235" t="s">
        <v>213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95" t="s">
        <v>214</v>
      </c>
      <c r="BA9" s="195" t="s">
        <v>1</v>
      </c>
      <c r="BB9" s="195" t="s">
        <v>1</v>
      </c>
      <c r="BC9" s="195" t="s">
        <v>215</v>
      </c>
      <c r="BD9" s="195" t="s">
        <v>88</v>
      </c>
    </row>
    <row r="10" spans="1:5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95" t="s">
        <v>216</v>
      </c>
      <c r="BA10" s="195" t="s">
        <v>1</v>
      </c>
      <c r="BB10" s="195" t="s">
        <v>1</v>
      </c>
      <c r="BC10" s="195" t="s">
        <v>217</v>
      </c>
      <c r="BD10" s="195" t="s">
        <v>88</v>
      </c>
    </row>
    <row r="11" spans="1:5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95" t="s">
        <v>218</v>
      </c>
      <c r="BA11" s="195" t="s">
        <v>1</v>
      </c>
      <c r="BB11" s="195" t="s">
        <v>1</v>
      </c>
      <c r="BC11" s="195" t="s">
        <v>219</v>
      </c>
      <c r="BD11" s="195" t="s">
        <v>88</v>
      </c>
    </row>
    <row r="12" spans="1:5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95" t="s">
        <v>220</v>
      </c>
      <c r="BA12" s="195" t="s">
        <v>1</v>
      </c>
      <c r="BB12" s="195" t="s">
        <v>1</v>
      </c>
      <c r="BC12" s="195" t="s">
        <v>221</v>
      </c>
      <c r="BD12" s="195" t="s">
        <v>88</v>
      </c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107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98</v>
      </c>
      <c r="E31" s="34"/>
      <c r="F31" s="34"/>
      <c r="G31" s="34"/>
      <c r="H31" s="34"/>
      <c r="I31" s="34"/>
      <c r="J31" s="33">
        <f>J110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ROUND((SUM(BE110:BE117) + SUM(BE137:BE452)),  2)</f>
        <v>0</v>
      </c>
      <c r="G35" s="34"/>
      <c r="H35" s="34"/>
      <c r="I35" s="114">
        <v>0.21</v>
      </c>
      <c r="J35" s="113">
        <f>ROUND(((SUM(BE110:BE117) + SUM(BE137:BE452))*I35),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ROUND((SUM(BF110:BF117) + SUM(BF137:BF452)),  2)</f>
        <v>0</v>
      </c>
      <c r="G36" s="34"/>
      <c r="H36" s="34"/>
      <c r="I36" s="114">
        <v>0.15</v>
      </c>
      <c r="J36" s="113">
        <f>ROUND(((SUM(BF110:BF117) + SUM(BF137:BF452))*I36),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ROUND((SUM(BG110:BG117) + SUM(BG137:BG452)),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ROUND((SUM(BH110:BH117) + SUM(BH137:BH452)),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ROUND((SUM(BI110:BI117) + SUM(BI137:BI452)),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108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Smetanov Sady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105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111a - Smetanovy Sady - parkovací plochy + komunikace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109</v>
      </c>
      <c r="D94" s="105"/>
      <c r="E94" s="105"/>
      <c r="F94" s="105"/>
      <c r="G94" s="105"/>
      <c r="H94" s="105"/>
      <c r="I94" s="105"/>
      <c r="J94" s="123" t="s">
        <v>110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111</v>
      </c>
      <c r="D96" s="34"/>
      <c r="E96" s="34"/>
      <c r="F96" s="34"/>
      <c r="G96" s="34"/>
      <c r="H96" s="34"/>
      <c r="I96" s="34"/>
      <c r="J96" s="73">
        <f>J137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65" s="9" customFormat="1" ht="24.95" hidden="1" customHeight="1">
      <c r="B97" s="125"/>
      <c r="D97" s="126" t="s">
        <v>222</v>
      </c>
      <c r="E97" s="127"/>
      <c r="F97" s="127"/>
      <c r="G97" s="127"/>
      <c r="H97" s="127"/>
      <c r="I97" s="127"/>
      <c r="J97" s="128">
        <f>J138</f>
        <v>0</v>
      </c>
      <c r="L97" s="125"/>
    </row>
    <row r="98" spans="1:65" s="10" customFormat="1" ht="19.899999999999999" hidden="1" customHeight="1">
      <c r="B98" s="129"/>
      <c r="D98" s="130" t="s">
        <v>223</v>
      </c>
      <c r="E98" s="131"/>
      <c r="F98" s="131"/>
      <c r="G98" s="131"/>
      <c r="H98" s="131"/>
      <c r="I98" s="131"/>
      <c r="J98" s="132">
        <f>J139</f>
        <v>0</v>
      </c>
      <c r="L98" s="129"/>
    </row>
    <row r="99" spans="1:65" s="10" customFormat="1" ht="19.899999999999999" hidden="1" customHeight="1">
      <c r="B99" s="129"/>
      <c r="D99" s="130" t="s">
        <v>224</v>
      </c>
      <c r="E99" s="131"/>
      <c r="F99" s="131"/>
      <c r="G99" s="131"/>
      <c r="H99" s="131"/>
      <c r="I99" s="131"/>
      <c r="J99" s="132">
        <f>J229</f>
        <v>0</v>
      </c>
      <c r="L99" s="129"/>
    </row>
    <row r="100" spans="1:65" s="10" customFormat="1" ht="19.899999999999999" hidden="1" customHeight="1">
      <c r="B100" s="129"/>
      <c r="D100" s="130" t="s">
        <v>225</v>
      </c>
      <c r="E100" s="131"/>
      <c r="F100" s="131"/>
      <c r="G100" s="131"/>
      <c r="H100" s="131"/>
      <c r="I100" s="131"/>
      <c r="J100" s="132">
        <f>J245</f>
        <v>0</v>
      </c>
      <c r="L100" s="129"/>
    </row>
    <row r="101" spans="1:65" s="10" customFormat="1" ht="19.899999999999999" hidden="1" customHeight="1">
      <c r="B101" s="129"/>
      <c r="D101" s="130" t="s">
        <v>226</v>
      </c>
      <c r="E101" s="131"/>
      <c r="F101" s="131"/>
      <c r="G101" s="131"/>
      <c r="H101" s="131"/>
      <c r="I101" s="131"/>
      <c r="J101" s="132">
        <f>J315</f>
        <v>0</v>
      </c>
      <c r="L101" s="129"/>
    </row>
    <row r="102" spans="1:65" s="10" customFormat="1" ht="19.899999999999999" hidden="1" customHeight="1">
      <c r="B102" s="129"/>
      <c r="D102" s="130" t="s">
        <v>227</v>
      </c>
      <c r="E102" s="131"/>
      <c r="F102" s="131"/>
      <c r="G102" s="131"/>
      <c r="H102" s="131"/>
      <c r="I102" s="131"/>
      <c r="J102" s="132">
        <f>J329</f>
        <v>0</v>
      </c>
      <c r="L102" s="129"/>
    </row>
    <row r="103" spans="1:65" s="10" customFormat="1" ht="19.899999999999999" hidden="1" customHeight="1">
      <c r="B103" s="129"/>
      <c r="D103" s="130" t="s">
        <v>228</v>
      </c>
      <c r="E103" s="131"/>
      <c r="F103" s="131"/>
      <c r="G103" s="131"/>
      <c r="H103" s="131"/>
      <c r="I103" s="131"/>
      <c r="J103" s="132">
        <f>J383</f>
        <v>0</v>
      </c>
      <c r="L103" s="129"/>
    </row>
    <row r="104" spans="1:65" s="10" customFormat="1" ht="19.899999999999999" hidden="1" customHeight="1">
      <c r="B104" s="129"/>
      <c r="D104" s="130" t="s">
        <v>229</v>
      </c>
      <c r="E104" s="131"/>
      <c r="F104" s="131"/>
      <c r="G104" s="131"/>
      <c r="H104" s="131"/>
      <c r="I104" s="131"/>
      <c r="J104" s="132">
        <f>J422</f>
        <v>0</v>
      </c>
      <c r="L104" s="129"/>
    </row>
    <row r="105" spans="1:65" s="9" customFormat="1" ht="24.95" hidden="1" customHeight="1">
      <c r="B105" s="125"/>
      <c r="D105" s="126" t="s">
        <v>230</v>
      </c>
      <c r="E105" s="127"/>
      <c r="F105" s="127"/>
      <c r="G105" s="127"/>
      <c r="H105" s="127"/>
      <c r="I105" s="127"/>
      <c r="J105" s="128">
        <f>J425</f>
        <v>0</v>
      </c>
      <c r="L105" s="125"/>
    </row>
    <row r="106" spans="1:65" s="10" customFormat="1" ht="19.899999999999999" hidden="1" customHeight="1">
      <c r="B106" s="129"/>
      <c r="D106" s="130" t="s">
        <v>231</v>
      </c>
      <c r="E106" s="131"/>
      <c r="F106" s="131"/>
      <c r="G106" s="131"/>
      <c r="H106" s="131"/>
      <c r="I106" s="131"/>
      <c r="J106" s="132">
        <f>J426</f>
        <v>0</v>
      </c>
      <c r="L106" s="129"/>
    </row>
    <row r="107" spans="1:65" s="10" customFormat="1" ht="19.899999999999999" hidden="1" customHeight="1">
      <c r="B107" s="129"/>
      <c r="D107" s="130" t="s">
        <v>232</v>
      </c>
      <c r="E107" s="131"/>
      <c r="F107" s="131"/>
      <c r="G107" s="131"/>
      <c r="H107" s="131"/>
      <c r="I107" s="131"/>
      <c r="J107" s="132">
        <f>J434</f>
        <v>0</v>
      </c>
      <c r="L107" s="129"/>
    </row>
    <row r="108" spans="1:65" s="2" customFormat="1" ht="21.75" hidden="1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4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5" s="2" customFormat="1" ht="6.95" hidden="1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4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29.25" hidden="1" customHeight="1">
      <c r="A110" s="34"/>
      <c r="B110" s="35"/>
      <c r="C110" s="124" t="s">
        <v>118</v>
      </c>
      <c r="D110" s="34"/>
      <c r="E110" s="34"/>
      <c r="F110" s="34"/>
      <c r="G110" s="34"/>
      <c r="H110" s="34"/>
      <c r="I110" s="34"/>
      <c r="J110" s="133">
        <f>ROUND(J111 + J112 + J113 + J114 + J115 + J116,2)</f>
        <v>0</v>
      </c>
      <c r="K110" s="34"/>
      <c r="L110" s="44"/>
      <c r="N110" s="134" t="s">
        <v>42</v>
      </c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18" hidden="1" customHeight="1">
      <c r="A111" s="34"/>
      <c r="B111" s="135"/>
      <c r="C111" s="136"/>
      <c r="D111" s="255" t="s">
        <v>119</v>
      </c>
      <c r="E111" s="284"/>
      <c r="F111" s="284"/>
      <c r="G111" s="136"/>
      <c r="H111" s="136"/>
      <c r="I111" s="136"/>
      <c r="J111" s="96">
        <v>0</v>
      </c>
      <c r="K111" s="136"/>
      <c r="L111" s="138"/>
      <c r="M111" s="139"/>
      <c r="N111" s="140" t="s">
        <v>43</v>
      </c>
      <c r="O111" s="139"/>
      <c r="P111" s="139"/>
      <c r="Q111" s="139"/>
      <c r="R111" s="139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120</v>
      </c>
      <c r="AZ111" s="139"/>
      <c r="BA111" s="139"/>
      <c r="BB111" s="139"/>
      <c r="BC111" s="139"/>
      <c r="BD111" s="139"/>
      <c r="BE111" s="142">
        <f t="shared" ref="BE111:BE116" si="0">IF(N111="základní",J111,0)</f>
        <v>0</v>
      </c>
      <c r="BF111" s="142">
        <f t="shared" ref="BF111:BF116" si="1">IF(N111="snížená",J111,0)</f>
        <v>0</v>
      </c>
      <c r="BG111" s="142">
        <f t="shared" ref="BG111:BG116" si="2">IF(N111="zákl. přenesená",J111,0)</f>
        <v>0</v>
      </c>
      <c r="BH111" s="142">
        <f t="shared" ref="BH111:BH116" si="3">IF(N111="sníž. přenesená",J111,0)</f>
        <v>0</v>
      </c>
      <c r="BI111" s="142">
        <f t="shared" ref="BI111:BI116" si="4">IF(N111="nulová",J111,0)</f>
        <v>0</v>
      </c>
      <c r="BJ111" s="141" t="s">
        <v>86</v>
      </c>
      <c r="BK111" s="139"/>
      <c r="BL111" s="139"/>
      <c r="BM111" s="139"/>
    </row>
    <row r="112" spans="1:65" s="2" customFormat="1" ht="18" hidden="1" customHeight="1">
      <c r="A112" s="34"/>
      <c r="B112" s="135"/>
      <c r="C112" s="136"/>
      <c r="D112" s="255" t="s">
        <v>121</v>
      </c>
      <c r="E112" s="284"/>
      <c r="F112" s="284"/>
      <c r="G112" s="136"/>
      <c r="H112" s="136"/>
      <c r="I112" s="136"/>
      <c r="J112" s="96">
        <v>0</v>
      </c>
      <c r="K112" s="136"/>
      <c r="L112" s="138"/>
      <c r="M112" s="139"/>
      <c r="N112" s="140" t="s">
        <v>43</v>
      </c>
      <c r="O112" s="139"/>
      <c r="P112" s="139"/>
      <c r="Q112" s="139"/>
      <c r="R112" s="139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120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86</v>
      </c>
      <c r="BK112" s="139"/>
      <c r="BL112" s="139"/>
      <c r="BM112" s="139"/>
    </row>
    <row r="113" spans="1:65" s="2" customFormat="1" ht="18" hidden="1" customHeight="1">
      <c r="A113" s="34"/>
      <c r="B113" s="135"/>
      <c r="C113" s="136"/>
      <c r="D113" s="255" t="s">
        <v>122</v>
      </c>
      <c r="E113" s="284"/>
      <c r="F113" s="284"/>
      <c r="G113" s="136"/>
      <c r="H113" s="136"/>
      <c r="I113" s="136"/>
      <c r="J113" s="96">
        <v>0</v>
      </c>
      <c r="K113" s="136"/>
      <c r="L113" s="138"/>
      <c r="M113" s="139"/>
      <c r="N113" s="140" t="s">
        <v>43</v>
      </c>
      <c r="O113" s="139"/>
      <c r="P113" s="139"/>
      <c r="Q113" s="139"/>
      <c r="R113" s="139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120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86</v>
      </c>
      <c r="BK113" s="139"/>
      <c r="BL113" s="139"/>
      <c r="BM113" s="139"/>
    </row>
    <row r="114" spans="1:65" s="2" customFormat="1" ht="18" hidden="1" customHeight="1">
      <c r="A114" s="34"/>
      <c r="B114" s="135"/>
      <c r="C114" s="136"/>
      <c r="D114" s="255" t="s">
        <v>123</v>
      </c>
      <c r="E114" s="284"/>
      <c r="F114" s="284"/>
      <c r="G114" s="136"/>
      <c r="H114" s="136"/>
      <c r="I114" s="136"/>
      <c r="J114" s="96">
        <v>0</v>
      </c>
      <c r="K114" s="136"/>
      <c r="L114" s="138"/>
      <c r="M114" s="139"/>
      <c r="N114" s="140" t="s">
        <v>43</v>
      </c>
      <c r="O114" s="139"/>
      <c r="P114" s="139"/>
      <c r="Q114" s="139"/>
      <c r="R114" s="139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1" t="s">
        <v>120</v>
      </c>
      <c r="AZ114" s="139"/>
      <c r="BA114" s="139"/>
      <c r="BB114" s="139"/>
      <c r="BC114" s="139"/>
      <c r="BD114" s="139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86</v>
      </c>
      <c r="BK114" s="139"/>
      <c r="BL114" s="139"/>
      <c r="BM114" s="139"/>
    </row>
    <row r="115" spans="1:65" s="2" customFormat="1" ht="18" hidden="1" customHeight="1">
      <c r="A115" s="34"/>
      <c r="B115" s="135"/>
      <c r="C115" s="136"/>
      <c r="D115" s="255" t="s">
        <v>124</v>
      </c>
      <c r="E115" s="284"/>
      <c r="F115" s="284"/>
      <c r="G115" s="136"/>
      <c r="H115" s="136"/>
      <c r="I115" s="136"/>
      <c r="J115" s="96">
        <v>0</v>
      </c>
      <c r="K115" s="136"/>
      <c r="L115" s="138"/>
      <c r="M115" s="139"/>
      <c r="N115" s="140" t="s">
        <v>43</v>
      </c>
      <c r="O115" s="139"/>
      <c r="P115" s="139"/>
      <c r="Q115" s="139"/>
      <c r="R115" s="139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1" t="s">
        <v>120</v>
      </c>
      <c r="AZ115" s="139"/>
      <c r="BA115" s="139"/>
      <c r="BB115" s="139"/>
      <c r="BC115" s="139"/>
      <c r="BD115" s="139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86</v>
      </c>
      <c r="BK115" s="139"/>
      <c r="BL115" s="139"/>
      <c r="BM115" s="139"/>
    </row>
    <row r="116" spans="1:65" s="2" customFormat="1" ht="18" hidden="1" customHeight="1">
      <c r="A116" s="34"/>
      <c r="B116" s="135"/>
      <c r="C116" s="136"/>
      <c r="D116" s="137" t="s">
        <v>125</v>
      </c>
      <c r="E116" s="136"/>
      <c r="F116" s="136"/>
      <c r="G116" s="136"/>
      <c r="H116" s="136"/>
      <c r="I116" s="136"/>
      <c r="J116" s="96">
        <f>ROUND(J30*T116,2)</f>
        <v>0</v>
      </c>
      <c r="K116" s="136"/>
      <c r="L116" s="138"/>
      <c r="M116" s="139"/>
      <c r="N116" s="140" t="s">
        <v>43</v>
      </c>
      <c r="O116" s="139"/>
      <c r="P116" s="139"/>
      <c r="Q116" s="139"/>
      <c r="R116" s="139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1" t="s">
        <v>126</v>
      </c>
      <c r="AZ116" s="139"/>
      <c r="BA116" s="139"/>
      <c r="BB116" s="139"/>
      <c r="BC116" s="139"/>
      <c r="BD116" s="139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86</v>
      </c>
      <c r="BK116" s="139"/>
      <c r="BL116" s="139"/>
      <c r="BM116" s="139"/>
    </row>
    <row r="117" spans="1:65" s="2" customFormat="1" ht="11.25" hidden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9.25" hidden="1" customHeight="1">
      <c r="A118" s="34"/>
      <c r="B118" s="35"/>
      <c r="C118" s="104" t="s">
        <v>103</v>
      </c>
      <c r="D118" s="105"/>
      <c r="E118" s="105"/>
      <c r="F118" s="105"/>
      <c r="G118" s="105"/>
      <c r="H118" s="105"/>
      <c r="I118" s="105"/>
      <c r="J118" s="106">
        <f>ROUND(J96+J110,2)</f>
        <v>0</v>
      </c>
      <c r="K118" s="105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hidden="1" customHeight="1">
      <c r="A119" s="34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ht="11.25" hidden="1"/>
    <row r="121" spans="1:65" ht="11.25" hidden="1"/>
    <row r="122" spans="1:65" ht="11.25" hidden="1"/>
    <row r="123" spans="1:65" s="2" customFormat="1" ht="6.95" customHeight="1">
      <c r="A123" s="34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24.95" customHeight="1">
      <c r="A124" s="34"/>
      <c r="B124" s="35"/>
      <c r="C124" s="21" t="s">
        <v>127</v>
      </c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6.95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12" customHeight="1">
      <c r="A126" s="34"/>
      <c r="B126" s="35"/>
      <c r="C126" s="27" t="s">
        <v>16</v>
      </c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6.5" customHeight="1">
      <c r="A127" s="34"/>
      <c r="B127" s="35"/>
      <c r="C127" s="34"/>
      <c r="D127" s="34"/>
      <c r="E127" s="280" t="str">
        <f>E7</f>
        <v>Parkoviště na ul. Smetanov Sady v Novém Jičíně</v>
      </c>
      <c r="F127" s="281"/>
      <c r="G127" s="281"/>
      <c r="H127" s="281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2" customHeight="1">
      <c r="A128" s="34"/>
      <c r="B128" s="35"/>
      <c r="C128" s="27" t="s">
        <v>105</v>
      </c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4"/>
      <c r="D129" s="34"/>
      <c r="E129" s="235" t="str">
        <f>E9</f>
        <v>111a - Smetanovy Sady - parkovací plochy + komunikace</v>
      </c>
      <c r="F129" s="282"/>
      <c r="G129" s="282"/>
      <c r="H129" s="282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7" t="s">
        <v>20</v>
      </c>
      <c r="D131" s="34"/>
      <c r="E131" s="34"/>
      <c r="F131" s="25" t="str">
        <f>F12</f>
        <v>Nový Jičín</v>
      </c>
      <c r="G131" s="34"/>
      <c r="H131" s="34"/>
      <c r="I131" s="27" t="s">
        <v>22</v>
      </c>
      <c r="J131" s="57" t="str">
        <f>IF(J12="","",J12)</f>
        <v>15. 3. 2022</v>
      </c>
      <c r="K131" s="34"/>
      <c r="L131" s="4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4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2" customHeight="1">
      <c r="A133" s="34"/>
      <c r="B133" s="35"/>
      <c r="C133" s="27" t="s">
        <v>24</v>
      </c>
      <c r="D133" s="34"/>
      <c r="E133" s="34"/>
      <c r="F133" s="25" t="str">
        <f>E15</f>
        <v>Město Nový Jičín</v>
      </c>
      <c r="G133" s="34"/>
      <c r="H133" s="34"/>
      <c r="I133" s="27" t="s">
        <v>30</v>
      </c>
      <c r="J133" s="30" t="str">
        <f>E21</f>
        <v>DOPRAPLAN s.r.o.</v>
      </c>
      <c r="K133" s="34"/>
      <c r="L133" s="4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7" t="s">
        <v>28</v>
      </c>
      <c r="D134" s="34"/>
      <c r="E134" s="34"/>
      <c r="F134" s="25" t="str">
        <f>IF(E18="","",E18)</f>
        <v>Vyplň údaj</v>
      </c>
      <c r="G134" s="34"/>
      <c r="H134" s="34"/>
      <c r="I134" s="27" t="s">
        <v>33</v>
      </c>
      <c r="J134" s="30" t="str">
        <f>E24</f>
        <v xml:space="preserve"> </v>
      </c>
      <c r="K134" s="34"/>
      <c r="L134" s="4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4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>
      <c r="A136" s="143"/>
      <c r="B136" s="144"/>
      <c r="C136" s="145" t="s">
        <v>128</v>
      </c>
      <c r="D136" s="146" t="s">
        <v>63</v>
      </c>
      <c r="E136" s="146" t="s">
        <v>59</v>
      </c>
      <c r="F136" s="146" t="s">
        <v>60</v>
      </c>
      <c r="G136" s="146" t="s">
        <v>129</v>
      </c>
      <c r="H136" s="146" t="s">
        <v>130</v>
      </c>
      <c r="I136" s="146" t="s">
        <v>131</v>
      </c>
      <c r="J136" s="147" t="s">
        <v>110</v>
      </c>
      <c r="K136" s="148" t="s">
        <v>132</v>
      </c>
      <c r="L136" s="149"/>
      <c r="M136" s="64" t="s">
        <v>1</v>
      </c>
      <c r="N136" s="65" t="s">
        <v>42</v>
      </c>
      <c r="O136" s="65" t="s">
        <v>133</v>
      </c>
      <c r="P136" s="65" t="s">
        <v>134</v>
      </c>
      <c r="Q136" s="65" t="s">
        <v>135</v>
      </c>
      <c r="R136" s="65" t="s">
        <v>136</v>
      </c>
      <c r="S136" s="65" t="s">
        <v>137</v>
      </c>
      <c r="T136" s="66" t="s">
        <v>138</v>
      </c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/>
    </row>
    <row r="137" spans="1:65" s="2" customFormat="1" ht="22.9" customHeight="1">
      <c r="A137" s="34"/>
      <c r="B137" s="35"/>
      <c r="C137" s="71" t="s">
        <v>139</v>
      </c>
      <c r="D137" s="34"/>
      <c r="E137" s="34"/>
      <c r="F137" s="34"/>
      <c r="G137" s="34"/>
      <c r="H137" s="34"/>
      <c r="I137" s="34"/>
      <c r="J137" s="150">
        <f>BK137</f>
        <v>0</v>
      </c>
      <c r="K137" s="34"/>
      <c r="L137" s="35"/>
      <c r="M137" s="67"/>
      <c r="N137" s="58"/>
      <c r="O137" s="68"/>
      <c r="P137" s="151">
        <f>P138+P425</f>
        <v>0</v>
      </c>
      <c r="Q137" s="68"/>
      <c r="R137" s="151">
        <f>R138+R425</f>
        <v>353.59756899999996</v>
      </c>
      <c r="S137" s="68"/>
      <c r="T137" s="152">
        <f>T138+T425</f>
        <v>240.50599999999997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77</v>
      </c>
      <c r="AU137" s="17" t="s">
        <v>112</v>
      </c>
      <c r="BK137" s="153">
        <f>BK138+BK425</f>
        <v>0</v>
      </c>
    </row>
    <row r="138" spans="1:65" s="12" customFormat="1" ht="25.9" customHeight="1">
      <c r="B138" s="154"/>
      <c r="D138" s="155" t="s">
        <v>77</v>
      </c>
      <c r="E138" s="156" t="s">
        <v>233</v>
      </c>
      <c r="F138" s="156" t="s">
        <v>234</v>
      </c>
      <c r="I138" s="157"/>
      <c r="J138" s="158">
        <f>BK138</f>
        <v>0</v>
      </c>
      <c r="L138" s="154"/>
      <c r="M138" s="159"/>
      <c r="N138" s="160"/>
      <c r="O138" s="160"/>
      <c r="P138" s="161">
        <f>P139+P229+P245+P315+P329+P383+P422</f>
        <v>0</v>
      </c>
      <c r="Q138" s="160"/>
      <c r="R138" s="161">
        <f>R139+R229+R245+R315+R329+R383+R422</f>
        <v>352.07900899999999</v>
      </c>
      <c r="S138" s="160"/>
      <c r="T138" s="162">
        <f>T139+T229+T245+T315+T329+T383+T422</f>
        <v>240.50599999999997</v>
      </c>
      <c r="AR138" s="155" t="s">
        <v>86</v>
      </c>
      <c r="AT138" s="163" t="s">
        <v>77</v>
      </c>
      <c r="AU138" s="163" t="s">
        <v>78</v>
      </c>
      <c r="AY138" s="155" t="s">
        <v>142</v>
      </c>
      <c r="BK138" s="164">
        <f>BK139+BK229+BK245+BK315+BK329+BK383+BK422</f>
        <v>0</v>
      </c>
    </row>
    <row r="139" spans="1:65" s="12" customFormat="1" ht="22.9" customHeight="1">
      <c r="B139" s="154"/>
      <c r="D139" s="155" t="s">
        <v>77</v>
      </c>
      <c r="E139" s="165" t="s">
        <v>86</v>
      </c>
      <c r="F139" s="165" t="s">
        <v>235</v>
      </c>
      <c r="I139" s="157"/>
      <c r="J139" s="166">
        <f>BK139</f>
        <v>0</v>
      </c>
      <c r="L139" s="154"/>
      <c r="M139" s="159"/>
      <c r="N139" s="160"/>
      <c r="O139" s="160"/>
      <c r="P139" s="161">
        <f>SUM(P140:P228)</f>
        <v>0</v>
      </c>
      <c r="Q139" s="160"/>
      <c r="R139" s="161">
        <f>SUM(R140:R228)</f>
        <v>194.66655499999999</v>
      </c>
      <c r="S139" s="160"/>
      <c r="T139" s="162">
        <f>SUM(T140:T228)</f>
        <v>240.50599999999997</v>
      </c>
      <c r="AR139" s="155" t="s">
        <v>86</v>
      </c>
      <c r="AT139" s="163" t="s">
        <v>77</v>
      </c>
      <c r="AU139" s="163" t="s">
        <v>86</v>
      </c>
      <c r="AY139" s="155" t="s">
        <v>142</v>
      </c>
      <c r="BK139" s="164">
        <f>SUM(BK140:BK228)</f>
        <v>0</v>
      </c>
    </row>
    <row r="140" spans="1:65" s="2" customFormat="1" ht="24.2" customHeight="1">
      <c r="A140" s="34"/>
      <c r="B140" s="135"/>
      <c r="C140" s="167" t="s">
        <v>86</v>
      </c>
      <c r="D140" s="167" t="s">
        <v>145</v>
      </c>
      <c r="E140" s="168" t="s">
        <v>236</v>
      </c>
      <c r="F140" s="169" t="s">
        <v>237</v>
      </c>
      <c r="G140" s="170" t="s">
        <v>238</v>
      </c>
      <c r="H140" s="171">
        <v>420</v>
      </c>
      <c r="I140" s="172"/>
      <c r="J140" s="173">
        <f>ROUND(I140*H140,2)</f>
        <v>0</v>
      </c>
      <c r="K140" s="174"/>
      <c r="L140" s="35"/>
      <c r="M140" s="175" t="s">
        <v>1</v>
      </c>
      <c r="N140" s="176" t="s">
        <v>43</v>
      </c>
      <c r="O140" s="60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164</v>
      </c>
      <c r="AT140" s="179" t="s">
        <v>145</v>
      </c>
      <c r="AU140" s="179" t="s">
        <v>88</v>
      </c>
      <c r="AY140" s="17" t="s">
        <v>142</v>
      </c>
      <c r="BE140" s="100">
        <f>IF(N140="základní",J140,0)</f>
        <v>0</v>
      </c>
      <c r="BF140" s="100">
        <f>IF(N140="snížená",J140,0)</f>
        <v>0</v>
      </c>
      <c r="BG140" s="100">
        <f>IF(N140="zákl. přenesená",J140,0)</f>
        <v>0</v>
      </c>
      <c r="BH140" s="100">
        <f>IF(N140="sníž. přenesená",J140,0)</f>
        <v>0</v>
      </c>
      <c r="BI140" s="100">
        <f>IF(N140="nulová",J140,0)</f>
        <v>0</v>
      </c>
      <c r="BJ140" s="17" t="s">
        <v>86</v>
      </c>
      <c r="BK140" s="100">
        <f>ROUND(I140*H140,2)</f>
        <v>0</v>
      </c>
      <c r="BL140" s="17" t="s">
        <v>164</v>
      </c>
      <c r="BM140" s="179" t="s">
        <v>239</v>
      </c>
    </row>
    <row r="141" spans="1:65" s="2" customFormat="1" ht="11.25">
      <c r="A141" s="34"/>
      <c r="B141" s="35"/>
      <c r="C141" s="34"/>
      <c r="D141" s="180" t="s">
        <v>151</v>
      </c>
      <c r="E141" s="34"/>
      <c r="F141" s="181" t="s">
        <v>240</v>
      </c>
      <c r="G141" s="34"/>
      <c r="H141" s="34"/>
      <c r="I141" s="136"/>
      <c r="J141" s="34"/>
      <c r="K141" s="34"/>
      <c r="L141" s="35"/>
      <c r="M141" s="182"/>
      <c r="N141" s="183"/>
      <c r="O141" s="60"/>
      <c r="P141" s="60"/>
      <c r="Q141" s="60"/>
      <c r="R141" s="60"/>
      <c r="S141" s="60"/>
      <c r="T141" s="6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151</v>
      </c>
      <c r="AU141" s="17" t="s">
        <v>88</v>
      </c>
    </row>
    <row r="142" spans="1:65" s="13" customFormat="1" ht="11.25">
      <c r="B142" s="184"/>
      <c r="D142" s="180" t="s">
        <v>153</v>
      </c>
      <c r="E142" s="185" t="s">
        <v>196</v>
      </c>
      <c r="F142" s="186" t="s">
        <v>241</v>
      </c>
      <c r="H142" s="187">
        <v>420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153</v>
      </c>
      <c r="AU142" s="185" t="s">
        <v>88</v>
      </c>
      <c r="AV142" s="13" t="s">
        <v>88</v>
      </c>
      <c r="AW142" s="13" t="s">
        <v>32</v>
      </c>
      <c r="AX142" s="13" t="s">
        <v>86</v>
      </c>
      <c r="AY142" s="185" t="s">
        <v>142</v>
      </c>
    </row>
    <row r="143" spans="1:65" s="2" customFormat="1" ht="16.5" customHeight="1">
      <c r="A143" s="34"/>
      <c r="B143" s="135"/>
      <c r="C143" s="167" t="s">
        <v>88</v>
      </c>
      <c r="D143" s="167" t="s">
        <v>145</v>
      </c>
      <c r="E143" s="168" t="s">
        <v>242</v>
      </c>
      <c r="F143" s="169" t="s">
        <v>243</v>
      </c>
      <c r="G143" s="170" t="s">
        <v>244</v>
      </c>
      <c r="H143" s="171">
        <v>10</v>
      </c>
      <c r="I143" s="172"/>
      <c r="J143" s="173">
        <f>ROUND(I143*H143,2)</f>
        <v>0</v>
      </c>
      <c r="K143" s="174"/>
      <c r="L143" s="35"/>
      <c r="M143" s="175" t="s">
        <v>1</v>
      </c>
      <c r="N143" s="176" t="s">
        <v>43</v>
      </c>
      <c r="O143" s="60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164</v>
      </c>
      <c r="AT143" s="179" t="s">
        <v>145</v>
      </c>
      <c r="AU143" s="179" t="s">
        <v>88</v>
      </c>
      <c r="AY143" s="17" t="s">
        <v>142</v>
      </c>
      <c r="BE143" s="100">
        <f>IF(N143="základní",J143,0)</f>
        <v>0</v>
      </c>
      <c r="BF143" s="100">
        <f>IF(N143="snížená",J143,0)</f>
        <v>0</v>
      </c>
      <c r="BG143" s="100">
        <f>IF(N143="zákl. přenesená",J143,0)</f>
        <v>0</v>
      </c>
      <c r="BH143" s="100">
        <f>IF(N143="sníž. přenesená",J143,0)</f>
        <v>0</v>
      </c>
      <c r="BI143" s="100">
        <f>IF(N143="nulová",J143,0)</f>
        <v>0</v>
      </c>
      <c r="BJ143" s="17" t="s">
        <v>86</v>
      </c>
      <c r="BK143" s="100">
        <f>ROUND(I143*H143,2)</f>
        <v>0</v>
      </c>
      <c r="BL143" s="17" t="s">
        <v>164</v>
      </c>
      <c r="BM143" s="179" t="s">
        <v>245</v>
      </c>
    </row>
    <row r="144" spans="1:65" s="2" customFormat="1" ht="19.5">
      <c r="A144" s="34"/>
      <c r="B144" s="35"/>
      <c r="C144" s="34"/>
      <c r="D144" s="180" t="s">
        <v>151</v>
      </c>
      <c r="E144" s="34"/>
      <c r="F144" s="181" t="s">
        <v>246</v>
      </c>
      <c r="G144" s="34"/>
      <c r="H144" s="34"/>
      <c r="I144" s="136"/>
      <c r="J144" s="34"/>
      <c r="K144" s="34"/>
      <c r="L144" s="35"/>
      <c r="M144" s="182"/>
      <c r="N144" s="183"/>
      <c r="O144" s="60"/>
      <c r="P144" s="60"/>
      <c r="Q144" s="60"/>
      <c r="R144" s="60"/>
      <c r="S144" s="60"/>
      <c r="T144" s="61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151</v>
      </c>
      <c r="AU144" s="17" t="s">
        <v>88</v>
      </c>
    </row>
    <row r="145" spans="1:65" s="13" customFormat="1" ht="11.25">
      <c r="B145" s="184"/>
      <c r="D145" s="180" t="s">
        <v>153</v>
      </c>
      <c r="E145" s="185" t="s">
        <v>1</v>
      </c>
      <c r="F145" s="186" t="s">
        <v>247</v>
      </c>
      <c r="H145" s="187">
        <v>10</v>
      </c>
      <c r="I145" s="188"/>
      <c r="L145" s="184"/>
      <c r="M145" s="189"/>
      <c r="N145" s="190"/>
      <c r="O145" s="190"/>
      <c r="P145" s="190"/>
      <c r="Q145" s="190"/>
      <c r="R145" s="190"/>
      <c r="S145" s="190"/>
      <c r="T145" s="191"/>
      <c r="AT145" s="185" t="s">
        <v>153</v>
      </c>
      <c r="AU145" s="185" t="s">
        <v>88</v>
      </c>
      <c r="AV145" s="13" t="s">
        <v>88</v>
      </c>
      <c r="AW145" s="13" t="s">
        <v>32</v>
      </c>
      <c r="AX145" s="13" t="s">
        <v>86</v>
      </c>
      <c r="AY145" s="185" t="s">
        <v>142</v>
      </c>
    </row>
    <row r="146" spans="1:65" s="2" customFormat="1" ht="24.2" customHeight="1">
      <c r="A146" s="34"/>
      <c r="B146" s="135"/>
      <c r="C146" s="167" t="s">
        <v>159</v>
      </c>
      <c r="D146" s="167" t="s">
        <v>145</v>
      </c>
      <c r="E146" s="168" t="s">
        <v>248</v>
      </c>
      <c r="F146" s="169" t="s">
        <v>249</v>
      </c>
      <c r="G146" s="170" t="s">
        <v>238</v>
      </c>
      <c r="H146" s="171">
        <v>6</v>
      </c>
      <c r="I146" s="172"/>
      <c r="J146" s="173">
        <f>ROUND(I146*H146,2)</f>
        <v>0</v>
      </c>
      <c r="K146" s="174"/>
      <c r="L146" s="35"/>
      <c r="M146" s="175" t="s">
        <v>1</v>
      </c>
      <c r="N146" s="176" t="s">
        <v>43</v>
      </c>
      <c r="O146" s="60"/>
      <c r="P146" s="177">
        <f>O146*H146</f>
        <v>0</v>
      </c>
      <c r="Q146" s="177">
        <v>0</v>
      </c>
      <c r="R146" s="177">
        <f>Q146*H146</f>
        <v>0</v>
      </c>
      <c r="S146" s="177">
        <v>0.29499999999999998</v>
      </c>
      <c r="T146" s="178">
        <f>S146*H146</f>
        <v>1.77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164</v>
      </c>
      <c r="AT146" s="179" t="s">
        <v>145</v>
      </c>
      <c r="AU146" s="179" t="s">
        <v>88</v>
      </c>
      <c r="AY146" s="17" t="s">
        <v>142</v>
      </c>
      <c r="BE146" s="100">
        <f>IF(N146="základní",J146,0)</f>
        <v>0</v>
      </c>
      <c r="BF146" s="100">
        <f>IF(N146="snížená",J146,0)</f>
        <v>0</v>
      </c>
      <c r="BG146" s="100">
        <f>IF(N146="zákl. přenesená",J146,0)</f>
        <v>0</v>
      </c>
      <c r="BH146" s="100">
        <f>IF(N146="sníž. přenesená",J146,0)</f>
        <v>0</v>
      </c>
      <c r="BI146" s="100">
        <f>IF(N146="nulová",J146,0)</f>
        <v>0</v>
      </c>
      <c r="BJ146" s="17" t="s">
        <v>86</v>
      </c>
      <c r="BK146" s="100">
        <f>ROUND(I146*H146,2)</f>
        <v>0</v>
      </c>
      <c r="BL146" s="17" t="s">
        <v>164</v>
      </c>
      <c r="BM146" s="179" t="s">
        <v>250</v>
      </c>
    </row>
    <row r="147" spans="1:65" s="2" customFormat="1" ht="39">
      <c r="A147" s="34"/>
      <c r="B147" s="35"/>
      <c r="C147" s="34"/>
      <c r="D147" s="180" t="s">
        <v>151</v>
      </c>
      <c r="E147" s="34"/>
      <c r="F147" s="181" t="s">
        <v>251</v>
      </c>
      <c r="G147" s="34"/>
      <c r="H147" s="34"/>
      <c r="I147" s="136"/>
      <c r="J147" s="34"/>
      <c r="K147" s="34"/>
      <c r="L147" s="35"/>
      <c r="M147" s="182"/>
      <c r="N147" s="183"/>
      <c r="O147" s="60"/>
      <c r="P147" s="60"/>
      <c r="Q147" s="60"/>
      <c r="R147" s="60"/>
      <c r="S147" s="60"/>
      <c r="T147" s="6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151</v>
      </c>
      <c r="AU147" s="17" t="s">
        <v>88</v>
      </c>
    </row>
    <row r="148" spans="1:65" s="13" customFormat="1" ht="22.5">
      <c r="B148" s="184"/>
      <c r="D148" s="180" t="s">
        <v>153</v>
      </c>
      <c r="E148" s="185" t="s">
        <v>1</v>
      </c>
      <c r="F148" s="186" t="s">
        <v>252</v>
      </c>
      <c r="H148" s="187">
        <v>6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153</v>
      </c>
      <c r="AU148" s="185" t="s">
        <v>88</v>
      </c>
      <c r="AV148" s="13" t="s">
        <v>88</v>
      </c>
      <c r="AW148" s="13" t="s">
        <v>32</v>
      </c>
      <c r="AX148" s="13" t="s">
        <v>86</v>
      </c>
      <c r="AY148" s="185" t="s">
        <v>142</v>
      </c>
    </row>
    <row r="149" spans="1:65" s="2" customFormat="1" ht="24.2" customHeight="1">
      <c r="A149" s="34"/>
      <c r="B149" s="135"/>
      <c r="C149" s="167" t="s">
        <v>164</v>
      </c>
      <c r="D149" s="167" t="s">
        <v>145</v>
      </c>
      <c r="E149" s="168" t="s">
        <v>253</v>
      </c>
      <c r="F149" s="169" t="s">
        <v>254</v>
      </c>
      <c r="G149" s="170" t="s">
        <v>238</v>
      </c>
      <c r="H149" s="171">
        <v>257.10000000000002</v>
      </c>
      <c r="I149" s="172"/>
      <c r="J149" s="173">
        <f>ROUND(I149*H149,2)</f>
        <v>0</v>
      </c>
      <c r="K149" s="174"/>
      <c r="L149" s="35"/>
      <c r="M149" s="175" t="s">
        <v>1</v>
      </c>
      <c r="N149" s="176" t="s">
        <v>43</v>
      </c>
      <c r="O149" s="60"/>
      <c r="P149" s="177">
        <f>O149*H149</f>
        <v>0</v>
      </c>
      <c r="Q149" s="177">
        <v>0</v>
      </c>
      <c r="R149" s="177">
        <f>Q149*H149</f>
        <v>0</v>
      </c>
      <c r="S149" s="177">
        <v>0.44</v>
      </c>
      <c r="T149" s="178">
        <f>S149*H149</f>
        <v>113.12400000000001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164</v>
      </c>
      <c r="AT149" s="179" t="s">
        <v>145</v>
      </c>
      <c r="AU149" s="179" t="s">
        <v>88</v>
      </c>
      <c r="AY149" s="17" t="s">
        <v>142</v>
      </c>
      <c r="BE149" s="100">
        <f>IF(N149="základní",J149,0)</f>
        <v>0</v>
      </c>
      <c r="BF149" s="100">
        <f>IF(N149="snížená",J149,0)</f>
        <v>0</v>
      </c>
      <c r="BG149" s="100">
        <f>IF(N149="zákl. přenesená",J149,0)</f>
        <v>0</v>
      </c>
      <c r="BH149" s="100">
        <f>IF(N149="sníž. přenesená",J149,0)</f>
        <v>0</v>
      </c>
      <c r="BI149" s="100">
        <f>IF(N149="nulová",J149,0)</f>
        <v>0</v>
      </c>
      <c r="BJ149" s="17" t="s">
        <v>86</v>
      </c>
      <c r="BK149" s="100">
        <f>ROUND(I149*H149,2)</f>
        <v>0</v>
      </c>
      <c r="BL149" s="17" t="s">
        <v>164</v>
      </c>
      <c r="BM149" s="179" t="s">
        <v>255</v>
      </c>
    </row>
    <row r="150" spans="1:65" s="2" customFormat="1" ht="39">
      <c r="A150" s="34"/>
      <c r="B150" s="35"/>
      <c r="C150" s="34"/>
      <c r="D150" s="180" t="s">
        <v>151</v>
      </c>
      <c r="E150" s="34"/>
      <c r="F150" s="181" t="s">
        <v>256</v>
      </c>
      <c r="G150" s="34"/>
      <c r="H150" s="34"/>
      <c r="I150" s="136"/>
      <c r="J150" s="34"/>
      <c r="K150" s="34"/>
      <c r="L150" s="35"/>
      <c r="M150" s="182"/>
      <c r="N150" s="183"/>
      <c r="O150" s="60"/>
      <c r="P150" s="60"/>
      <c r="Q150" s="60"/>
      <c r="R150" s="60"/>
      <c r="S150" s="60"/>
      <c r="T150" s="61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151</v>
      </c>
      <c r="AU150" s="17" t="s">
        <v>88</v>
      </c>
    </row>
    <row r="151" spans="1:65" s="13" customFormat="1" ht="11.25">
      <c r="B151" s="184"/>
      <c r="D151" s="180" t="s">
        <v>153</v>
      </c>
      <c r="E151" s="185" t="s">
        <v>1</v>
      </c>
      <c r="F151" s="186" t="s">
        <v>257</v>
      </c>
      <c r="H151" s="187">
        <v>122.1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153</v>
      </c>
      <c r="AU151" s="185" t="s">
        <v>88</v>
      </c>
      <c r="AV151" s="13" t="s">
        <v>88</v>
      </c>
      <c r="AW151" s="13" t="s">
        <v>32</v>
      </c>
      <c r="AX151" s="13" t="s">
        <v>78</v>
      </c>
      <c r="AY151" s="185" t="s">
        <v>142</v>
      </c>
    </row>
    <row r="152" spans="1:65" s="13" customFormat="1" ht="11.25">
      <c r="B152" s="184"/>
      <c r="D152" s="180" t="s">
        <v>153</v>
      </c>
      <c r="E152" s="185" t="s">
        <v>1</v>
      </c>
      <c r="F152" s="186" t="s">
        <v>258</v>
      </c>
      <c r="H152" s="187">
        <v>129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153</v>
      </c>
      <c r="AU152" s="185" t="s">
        <v>88</v>
      </c>
      <c r="AV152" s="13" t="s">
        <v>88</v>
      </c>
      <c r="AW152" s="13" t="s">
        <v>32</v>
      </c>
      <c r="AX152" s="13" t="s">
        <v>78</v>
      </c>
      <c r="AY152" s="185" t="s">
        <v>142</v>
      </c>
    </row>
    <row r="153" spans="1:65" s="13" customFormat="1" ht="22.5">
      <c r="B153" s="184"/>
      <c r="D153" s="180" t="s">
        <v>153</v>
      </c>
      <c r="E153" s="185" t="s">
        <v>1</v>
      </c>
      <c r="F153" s="186" t="s">
        <v>259</v>
      </c>
      <c r="H153" s="187">
        <v>6</v>
      </c>
      <c r="I153" s="188"/>
      <c r="L153" s="184"/>
      <c r="M153" s="189"/>
      <c r="N153" s="190"/>
      <c r="O153" s="190"/>
      <c r="P153" s="190"/>
      <c r="Q153" s="190"/>
      <c r="R153" s="190"/>
      <c r="S153" s="190"/>
      <c r="T153" s="191"/>
      <c r="AT153" s="185" t="s">
        <v>153</v>
      </c>
      <c r="AU153" s="185" t="s">
        <v>88</v>
      </c>
      <c r="AV153" s="13" t="s">
        <v>88</v>
      </c>
      <c r="AW153" s="13" t="s">
        <v>32</v>
      </c>
      <c r="AX153" s="13" t="s">
        <v>78</v>
      </c>
      <c r="AY153" s="185" t="s">
        <v>142</v>
      </c>
    </row>
    <row r="154" spans="1:65" s="14" customFormat="1" ht="11.25">
      <c r="B154" s="196"/>
      <c r="D154" s="180" t="s">
        <v>153</v>
      </c>
      <c r="E154" s="197" t="s">
        <v>211</v>
      </c>
      <c r="F154" s="198" t="s">
        <v>260</v>
      </c>
      <c r="H154" s="199">
        <v>257.10000000000002</v>
      </c>
      <c r="I154" s="200"/>
      <c r="L154" s="196"/>
      <c r="M154" s="201"/>
      <c r="N154" s="202"/>
      <c r="O154" s="202"/>
      <c r="P154" s="202"/>
      <c r="Q154" s="202"/>
      <c r="R154" s="202"/>
      <c r="S154" s="202"/>
      <c r="T154" s="203"/>
      <c r="AT154" s="197" t="s">
        <v>153</v>
      </c>
      <c r="AU154" s="197" t="s">
        <v>88</v>
      </c>
      <c r="AV154" s="14" t="s">
        <v>164</v>
      </c>
      <c r="AW154" s="14" t="s">
        <v>32</v>
      </c>
      <c r="AX154" s="14" t="s">
        <v>86</v>
      </c>
      <c r="AY154" s="197" t="s">
        <v>142</v>
      </c>
    </row>
    <row r="155" spans="1:65" s="2" customFormat="1" ht="24.2" customHeight="1">
      <c r="A155" s="34"/>
      <c r="B155" s="135"/>
      <c r="C155" s="167" t="s">
        <v>141</v>
      </c>
      <c r="D155" s="167" t="s">
        <v>145</v>
      </c>
      <c r="E155" s="168" t="s">
        <v>261</v>
      </c>
      <c r="F155" s="169" t="s">
        <v>262</v>
      </c>
      <c r="G155" s="170" t="s">
        <v>238</v>
      </c>
      <c r="H155" s="171">
        <v>129</v>
      </c>
      <c r="I155" s="172"/>
      <c r="J155" s="173">
        <f>ROUND(I155*H155,2)</f>
        <v>0</v>
      </c>
      <c r="K155" s="174"/>
      <c r="L155" s="35"/>
      <c r="M155" s="175" t="s">
        <v>1</v>
      </c>
      <c r="N155" s="176" t="s">
        <v>43</v>
      </c>
      <c r="O155" s="60"/>
      <c r="P155" s="177">
        <f>O155*H155</f>
        <v>0</v>
      </c>
      <c r="Q155" s="177">
        <v>0</v>
      </c>
      <c r="R155" s="177">
        <f>Q155*H155</f>
        <v>0</v>
      </c>
      <c r="S155" s="177">
        <v>0.22</v>
      </c>
      <c r="T155" s="178">
        <f>S155*H155</f>
        <v>28.38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164</v>
      </c>
      <c r="AT155" s="179" t="s">
        <v>145</v>
      </c>
      <c r="AU155" s="179" t="s">
        <v>88</v>
      </c>
      <c r="AY155" s="17" t="s">
        <v>142</v>
      </c>
      <c r="BE155" s="100">
        <f>IF(N155="základní",J155,0)</f>
        <v>0</v>
      </c>
      <c r="BF155" s="100">
        <f>IF(N155="snížená",J155,0)</f>
        <v>0</v>
      </c>
      <c r="BG155" s="100">
        <f>IF(N155="zákl. přenesená",J155,0)</f>
        <v>0</v>
      </c>
      <c r="BH155" s="100">
        <f>IF(N155="sníž. přenesená",J155,0)</f>
        <v>0</v>
      </c>
      <c r="BI155" s="100">
        <f>IF(N155="nulová",J155,0)</f>
        <v>0</v>
      </c>
      <c r="BJ155" s="17" t="s">
        <v>86</v>
      </c>
      <c r="BK155" s="100">
        <f>ROUND(I155*H155,2)</f>
        <v>0</v>
      </c>
      <c r="BL155" s="17" t="s">
        <v>164</v>
      </c>
      <c r="BM155" s="179" t="s">
        <v>263</v>
      </c>
    </row>
    <row r="156" spans="1:65" s="2" customFormat="1" ht="39">
      <c r="A156" s="34"/>
      <c r="B156" s="35"/>
      <c r="C156" s="34"/>
      <c r="D156" s="180" t="s">
        <v>151</v>
      </c>
      <c r="E156" s="34"/>
      <c r="F156" s="181" t="s">
        <v>264</v>
      </c>
      <c r="G156" s="34"/>
      <c r="H156" s="34"/>
      <c r="I156" s="136"/>
      <c r="J156" s="34"/>
      <c r="K156" s="34"/>
      <c r="L156" s="35"/>
      <c r="M156" s="182"/>
      <c r="N156" s="183"/>
      <c r="O156" s="60"/>
      <c r="P156" s="60"/>
      <c r="Q156" s="60"/>
      <c r="R156" s="60"/>
      <c r="S156" s="60"/>
      <c r="T156" s="61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151</v>
      </c>
      <c r="AU156" s="17" t="s">
        <v>88</v>
      </c>
    </row>
    <row r="157" spans="1:65" s="13" customFormat="1" ht="22.5">
      <c r="B157" s="184"/>
      <c r="D157" s="180" t="s">
        <v>153</v>
      </c>
      <c r="E157" s="185" t="s">
        <v>216</v>
      </c>
      <c r="F157" s="186" t="s">
        <v>265</v>
      </c>
      <c r="H157" s="187">
        <v>129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153</v>
      </c>
      <c r="AU157" s="185" t="s">
        <v>88</v>
      </c>
      <c r="AV157" s="13" t="s">
        <v>88</v>
      </c>
      <c r="AW157" s="13" t="s">
        <v>32</v>
      </c>
      <c r="AX157" s="13" t="s">
        <v>86</v>
      </c>
      <c r="AY157" s="185" t="s">
        <v>142</v>
      </c>
    </row>
    <row r="158" spans="1:65" s="2" customFormat="1" ht="16.5" customHeight="1">
      <c r="A158" s="34"/>
      <c r="B158" s="135"/>
      <c r="C158" s="167" t="s">
        <v>173</v>
      </c>
      <c r="D158" s="167" t="s">
        <v>145</v>
      </c>
      <c r="E158" s="168" t="s">
        <v>266</v>
      </c>
      <c r="F158" s="169" t="s">
        <v>267</v>
      </c>
      <c r="G158" s="170" t="s">
        <v>238</v>
      </c>
      <c r="H158" s="171">
        <v>122.1</v>
      </c>
      <c r="I158" s="172"/>
      <c r="J158" s="173">
        <f>ROUND(I158*H158,2)</f>
        <v>0</v>
      </c>
      <c r="K158" s="174"/>
      <c r="L158" s="35"/>
      <c r="M158" s="175" t="s">
        <v>1</v>
      </c>
      <c r="N158" s="176" t="s">
        <v>43</v>
      </c>
      <c r="O158" s="60"/>
      <c r="P158" s="177">
        <f>O158*H158</f>
        <v>0</v>
      </c>
      <c r="Q158" s="177">
        <v>0</v>
      </c>
      <c r="R158" s="177">
        <f>Q158*H158</f>
        <v>0</v>
      </c>
      <c r="S158" s="177">
        <v>0.35499999999999998</v>
      </c>
      <c r="T158" s="178">
        <f>S158*H158</f>
        <v>43.345499999999994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164</v>
      </c>
      <c r="AT158" s="179" t="s">
        <v>145</v>
      </c>
      <c r="AU158" s="179" t="s">
        <v>88</v>
      </c>
      <c r="AY158" s="17" t="s">
        <v>142</v>
      </c>
      <c r="BE158" s="100">
        <f>IF(N158="základní",J158,0)</f>
        <v>0</v>
      </c>
      <c r="BF158" s="100">
        <f>IF(N158="snížená",J158,0)</f>
        <v>0</v>
      </c>
      <c r="BG158" s="100">
        <f>IF(N158="zákl. přenesená",J158,0)</f>
        <v>0</v>
      </c>
      <c r="BH158" s="100">
        <f>IF(N158="sníž. přenesená",J158,0)</f>
        <v>0</v>
      </c>
      <c r="BI158" s="100">
        <f>IF(N158="nulová",J158,0)</f>
        <v>0</v>
      </c>
      <c r="BJ158" s="17" t="s">
        <v>86</v>
      </c>
      <c r="BK158" s="100">
        <f>ROUND(I158*H158,2)</f>
        <v>0</v>
      </c>
      <c r="BL158" s="17" t="s">
        <v>164</v>
      </c>
      <c r="BM158" s="179" t="s">
        <v>268</v>
      </c>
    </row>
    <row r="159" spans="1:65" s="2" customFormat="1" ht="29.25">
      <c r="A159" s="34"/>
      <c r="B159" s="35"/>
      <c r="C159" s="34"/>
      <c r="D159" s="180" t="s">
        <v>151</v>
      </c>
      <c r="E159" s="34"/>
      <c r="F159" s="181" t="s">
        <v>269</v>
      </c>
      <c r="G159" s="34"/>
      <c r="H159" s="34"/>
      <c r="I159" s="136"/>
      <c r="J159" s="34"/>
      <c r="K159" s="34"/>
      <c r="L159" s="35"/>
      <c r="M159" s="182"/>
      <c r="N159" s="183"/>
      <c r="O159" s="60"/>
      <c r="P159" s="60"/>
      <c r="Q159" s="60"/>
      <c r="R159" s="60"/>
      <c r="S159" s="60"/>
      <c r="T159" s="6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151</v>
      </c>
      <c r="AU159" s="17" t="s">
        <v>88</v>
      </c>
    </row>
    <row r="160" spans="1:65" s="13" customFormat="1" ht="11.25">
      <c r="B160" s="184"/>
      <c r="D160" s="180" t="s">
        <v>153</v>
      </c>
      <c r="E160" s="185" t="s">
        <v>218</v>
      </c>
      <c r="F160" s="186" t="s">
        <v>257</v>
      </c>
      <c r="H160" s="187">
        <v>122.1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153</v>
      </c>
      <c r="AU160" s="185" t="s">
        <v>88</v>
      </c>
      <c r="AV160" s="13" t="s">
        <v>88</v>
      </c>
      <c r="AW160" s="13" t="s">
        <v>32</v>
      </c>
      <c r="AX160" s="13" t="s">
        <v>86</v>
      </c>
      <c r="AY160" s="185" t="s">
        <v>142</v>
      </c>
    </row>
    <row r="161" spans="1:65" s="2" customFormat="1" ht="33" customHeight="1">
      <c r="A161" s="34"/>
      <c r="B161" s="135"/>
      <c r="C161" s="167" t="s">
        <v>179</v>
      </c>
      <c r="D161" s="167" t="s">
        <v>145</v>
      </c>
      <c r="E161" s="168" t="s">
        <v>270</v>
      </c>
      <c r="F161" s="169" t="s">
        <v>271</v>
      </c>
      <c r="G161" s="170" t="s">
        <v>238</v>
      </c>
      <c r="H161" s="171">
        <v>251.1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43</v>
      </c>
      <c r="O161" s="60"/>
      <c r="P161" s="177">
        <f>O161*H161</f>
        <v>0</v>
      </c>
      <c r="Q161" s="177">
        <v>5.0000000000000002E-5</v>
      </c>
      <c r="R161" s="177">
        <f>Q161*H161</f>
        <v>1.2555E-2</v>
      </c>
      <c r="S161" s="177">
        <v>0.115</v>
      </c>
      <c r="T161" s="178">
        <f>S161*H161</f>
        <v>28.8765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164</v>
      </c>
      <c r="AT161" s="179" t="s">
        <v>145</v>
      </c>
      <c r="AU161" s="179" t="s">
        <v>88</v>
      </c>
      <c r="AY161" s="17" t="s">
        <v>142</v>
      </c>
      <c r="BE161" s="100">
        <f>IF(N161="základní",J161,0)</f>
        <v>0</v>
      </c>
      <c r="BF161" s="100">
        <f>IF(N161="snížená",J161,0)</f>
        <v>0</v>
      </c>
      <c r="BG161" s="100">
        <f>IF(N161="zákl. přenesená",J161,0)</f>
        <v>0</v>
      </c>
      <c r="BH161" s="100">
        <f>IF(N161="sníž. přenesená",J161,0)</f>
        <v>0</v>
      </c>
      <c r="BI161" s="100">
        <f>IF(N161="nulová",J161,0)</f>
        <v>0</v>
      </c>
      <c r="BJ161" s="17" t="s">
        <v>86</v>
      </c>
      <c r="BK161" s="100">
        <f>ROUND(I161*H161,2)</f>
        <v>0</v>
      </c>
      <c r="BL161" s="17" t="s">
        <v>164</v>
      </c>
      <c r="BM161" s="179" t="s">
        <v>272</v>
      </c>
    </row>
    <row r="162" spans="1:65" s="2" customFormat="1" ht="29.25">
      <c r="A162" s="34"/>
      <c r="B162" s="35"/>
      <c r="C162" s="34"/>
      <c r="D162" s="180" t="s">
        <v>151</v>
      </c>
      <c r="E162" s="34"/>
      <c r="F162" s="181" t="s">
        <v>273</v>
      </c>
      <c r="G162" s="34"/>
      <c r="H162" s="34"/>
      <c r="I162" s="136"/>
      <c r="J162" s="34"/>
      <c r="K162" s="34"/>
      <c r="L162" s="35"/>
      <c r="M162" s="182"/>
      <c r="N162" s="183"/>
      <c r="O162" s="60"/>
      <c r="P162" s="60"/>
      <c r="Q162" s="60"/>
      <c r="R162" s="60"/>
      <c r="S162" s="60"/>
      <c r="T162" s="6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151</v>
      </c>
      <c r="AU162" s="17" t="s">
        <v>88</v>
      </c>
    </row>
    <row r="163" spans="1:65" s="13" customFormat="1" ht="11.25">
      <c r="B163" s="184"/>
      <c r="D163" s="180" t="s">
        <v>153</v>
      </c>
      <c r="E163" s="185" t="s">
        <v>220</v>
      </c>
      <c r="F163" s="186" t="s">
        <v>274</v>
      </c>
      <c r="H163" s="187">
        <v>251.1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153</v>
      </c>
      <c r="AU163" s="185" t="s">
        <v>88</v>
      </c>
      <c r="AV163" s="13" t="s">
        <v>88</v>
      </c>
      <c r="AW163" s="13" t="s">
        <v>32</v>
      </c>
      <c r="AX163" s="13" t="s">
        <v>86</v>
      </c>
      <c r="AY163" s="185" t="s">
        <v>142</v>
      </c>
    </row>
    <row r="164" spans="1:65" s="2" customFormat="1" ht="16.5" customHeight="1">
      <c r="A164" s="34"/>
      <c r="B164" s="135"/>
      <c r="C164" s="167" t="s">
        <v>185</v>
      </c>
      <c r="D164" s="167" t="s">
        <v>145</v>
      </c>
      <c r="E164" s="168" t="s">
        <v>275</v>
      </c>
      <c r="F164" s="169" t="s">
        <v>276</v>
      </c>
      <c r="G164" s="170" t="s">
        <v>277</v>
      </c>
      <c r="H164" s="171">
        <v>122</v>
      </c>
      <c r="I164" s="172"/>
      <c r="J164" s="173">
        <f>ROUND(I164*H164,2)</f>
        <v>0</v>
      </c>
      <c r="K164" s="174"/>
      <c r="L164" s="35"/>
      <c r="M164" s="175" t="s">
        <v>1</v>
      </c>
      <c r="N164" s="176" t="s">
        <v>43</v>
      </c>
      <c r="O164" s="60"/>
      <c r="P164" s="177">
        <f>O164*H164</f>
        <v>0</v>
      </c>
      <c r="Q164" s="177">
        <v>0</v>
      </c>
      <c r="R164" s="177">
        <f>Q164*H164</f>
        <v>0</v>
      </c>
      <c r="S164" s="177">
        <v>0.20499999999999999</v>
      </c>
      <c r="T164" s="178">
        <f>S164*H164</f>
        <v>25.009999999999998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164</v>
      </c>
      <c r="AT164" s="179" t="s">
        <v>145</v>
      </c>
      <c r="AU164" s="179" t="s">
        <v>88</v>
      </c>
      <c r="AY164" s="17" t="s">
        <v>142</v>
      </c>
      <c r="BE164" s="100">
        <f>IF(N164="základní",J164,0)</f>
        <v>0</v>
      </c>
      <c r="BF164" s="100">
        <f>IF(N164="snížená",J164,0)</f>
        <v>0</v>
      </c>
      <c r="BG164" s="100">
        <f>IF(N164="zákl. přenesená",J164,0)</f>
        <v>0</v>
      </c>
      <c r="BH164" s="100">
        <f>IF(N164="sníž. přenesená",J164,0)</f>
        <v>0</v>
      </c>
      <c r="BI164" s="100">
        <f>IF(N164="nulová",J164,0)</f>
        <v>0</v>
      </c>
      <c r="BJ164" s="17" t="s">
        <v>86</v>
      </c>
      <c r="BK164" s="100">
        <f>ROUND(I164*H164,2)</f>
        <v>0</v>
      </c>
      <c r="BL164" s="17" t="s">
        <v>164</v>
      </c>
      <c r="BM164" s="179" t="s">
        <v>278</v>
      </c>
    </row>
    <row r="165" spans="1:65" s="2" customFormat="1" ht="29.25">
      <c r="A165" s="34"/>
      <c r="B165" s="35"/>
      <c r="C165" s="34"/>
      <c r="D165" s="180" t="s">
        <v>151</v>
      </c>
      <c r="E165" s="34"/>
      <c r="F165" s="181" t="s">
        <v>279</v>
      </c>
      <c r="G165" s="34"/>
      <c r="H165" s="34"/>
      <c r="I165" s="136"/>
      <c r="J165" s="34"/>
      <c r="K165" s="34"/>
      <c r="L165" s="35"/>
      <c r="M165" s="182"/>
      <c r="N165" s="183"/>
      <c r="O165" s="60"/>
      <c r="P165" s="60"/>
      <c r="Q165" s="60"/>
      <c r="R165" s="60"/>
      <c r="S165" s="60"/>
      <c r="T165" s="6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151</v>
      </c>
      <c r="AU165" s="17" t="s">
        <v>88</v>
      </c>
    </row>
    <row r="166" spans="1:65" s="13" customFormat="1" ht="11.25">
      <c r="B166" s="184"/>
      <c r="D166" s="180" t="s">
        <v>153</v>
      </c>
      <c r="E166" s="185" t="s">
        <v>202</v>
      </c>
      <c r="F166" s="186" t="s">
        <v>280</v>
      </c>
      <c r="H166" s="187">
        <v>122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153</v>
      </c>
      <c r="AU166" s="185" t="s">
        <v>88</v>
      </c>
      <c r="AV166" s="13" t="s">
        <v>88</v>
      </c>
      <c r="AW166" s="13" t="s">
        <v>32</v>
      </c>
      <c r="AX166" s="13" t="s">
        <v>86</v>
      </c>
      <c r="AY166" s="185" t="s">
        <v>142</v>
      </c>
    </row>
    <row r="167" spans="1:65" s="2" customFormat="1" ht="24.2" customHeight="1">
      <c r="A167" s="34"/>
      <c r="B167" s="135"/>
      <c r="C167" s="167" t="s">
        <v>191</v>
      </c>
      <c r="D167" s="167" t="s">
        <v>145</v>
      </c>
      <c r="E167" s="168" t="s">
        <v>281</v>
      </c>
      <c r="F167" s="169" t="s">
        <v>282</v>
      </c>
      <c r="G167" s="170" t="s">
        <v>238</v>
      </c>
      <c r="H167" s="171">
        <v>420</v>
      </c>
      <c r="I167" s="172"/>
      <c r="J167" s="173">
        <f>ROUND(I167*H167,2)</f>
        <v>0</v>
      </c>
      <c r="K167" s="174"/>
      <c r="L167" s="35"/>
      <c r="M167" s="175" t="s">
        <v>1</v>
      </c>
      <c r="N167" s="176" t="s">
        <v>43</v>
      </c>
      <c r="O167" s="60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164</v>
      </c>
      <c r="AT167" s="179" t="s">
        <v>145</v>
      </c>
      <c r="AU167" s="179" t="s">
        <v>88</v>
      </c>
      <c r="AY167" s="17" t="s">
        <v>142</v>
      </c>
      <c r="BE167" s="100">
        <f>IF(N167="základní",J167,0)</f>
        <v>0</v>
      </c>
      <c r="BF167" s="100">
        <f>IF(N167="snížená",J167,0)</f>
        <v>0</v>
      </c>
      <c r="BG167" s="100">
        <f>IF(N167="zákl. přenesená",J167,0)</f>
        <v>0</v>
      </c>
      <c r="BH167" s="100">
        <f>IF(N167="sníž. přenesená",J167,0)</f>
        <v>0</v>
      </c>
      <c r="BI167" s="100">
        <f>IF(N167="nulová",J167,0)</f>
        <v>0</v>
      </c>
      <c r="BJ167" s="17" t="s">
        <v>86</v>
      </c>
      <c r="BK167" s="100">
        <f>ROUND(I167*H167,2)</f>
        <v>0</v>
      </c>
      <c r="BL167" s="17" t="s">
        <v>164</v>
      </c>
      <c r="BM167" s="179" t="s">
        <v>283</v>
      </c>
    </row>
    <row r="168" spans="1:65" s="2" customFormat="1" ht="19.5">
      <c r="A168" s="34"/>
      <c r="B168" s="35"/>
      <c r="C168" s="34"/>
      <c r="D168" s="180" t="s">
        <v>151</v>
      </c>
      <c r="E168" s="34"/>
      <c r="F168" s="181" t="s">
        <v>284</v>
      </c>
      <c r="G168" s="34"/>
      <c r="H168" s="34"/>
      <c r="I168" s="136"/>
      <c r="J168" s="34"/>
      <c r="K168" s="34"/>
      <c r="L168" s="35"/>
      <c r="M168" s="182"/>
      <c r="N168" s="183"/>
      <c r="O168" s="60"/>
      <c r="P168" s="60"/>
      <c r="Q168" s="60"/>
      <c r="R168" s="60"/>
      <c r="S168" s="60"/>
      <c r="T168" s="6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151</v>
      </c>
      <c r="AU168" s="17" t="s">
        <v>88</v>
      </c>
    </row>
    <row r="169" spans="1:65" s="13" customFormat="1" ht="11.25">
      <c r="B169" s="184"/>
      <c r="D169" s="180" t="s">
        <v>153</v>
      </c>
      <c r="E169" s="185" t="s">
        <v>1</v>
      </c>
      <c r="F169" s="186" t="s">
        <v>241</v>
      </c>
      <c r="H169" s="187">
        <v>420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153</v>
      </c>
      <c r="AU169" s="185" t="s">
        <v>88</v>
      </c>
      <c r="AV169" s="13" t="s">
        <v>88</v>
      </c>
      <c r="AW169" s="13" t="s">
        <v>32</v>
      </c>
      <c r="AX169" s="13" t="s">
        <v>86</v>
      </c>
      <c r="AY169" s="185" t="s">
        <v>142</v>
      </c>
    </row>
    <row r="170" spans="1:65" s="2" customFormat="1" ht="33" customHeight="1">
      <c r="A170" s="34"/>
      <c r="B170" s="135"/>
      <c r="C170" s="167" t="s">
        <v>285</v>
      </c>
      <c r="D170" s="167" t="s">
        <v>145</v>
      </c>
      <c r="E170" s="168" t="s">
        <v>286</v>
      </c>
      <c r="F170" s="169" t="s">
        <v>287</v>
      </c>
      <c r="G170" s="170" t="s">
        <v>288</v>
      </c>
      <c r="H170" s="171">
        <v>276.23500000000001</v>
      </c>
      <c r="I170" s="172"/>
      <c r="J170" s="173">
        <f>ROUND(I170*H170,2)</f>
        <v>0</v>
      </c>
      <c r="K170" s="174"/>
      <c r="L170" s="35"/>
      <c r="M170" s="175" t="s">
        <v>1</v>
      </c>
      <c r="N170" s="176" t="s">
        <v>43</v>
      </c>
      <c r="O170" s="60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164</v>
      </c>
      <c r="AT170" s="179" t="s">
        <v>145</v>
      </c>
      <c r="AU170" s="179" t="s">
        <v>88</v>
      </c>
      <c r="AY170" s="17" t="s">
        <v>142</v>
      </c>
      <c r="BE170" s="100">
        <f>IF(N170="základní",J170,0)</f>
        <v>0</v>
      </c>
      <c r="BF170" s="100">
        <f>IF(N170="snížená",J170,0)</f>
        <v>0</v>
      </c>
      <c r="BG170" s="100">
        <f>IF(N170="zákl. přenesená",J170,0)</f>
        <v>0</v>
      </c>
      <c r="BH170" s="100">
        <f>IF(N170="sníž. přenesená",J170,0)</f>
        <v>0</v>
      </c>
      <c r="BI170" s="100">
        <f>IF(N170="nulová",J170,0)</f>
        <v>0</v>
      </c>
      <c r="BJ170" s="17" t="s">
        <v>86</v>
      </c>
      <c r="BK170" s="100">
        <f>ROUND(I170*H170,2)</f>
        <v>0</v>
      </c>
      <c r="BL170" s="17" t="s">
        <v>164</v>
      </c>
      <c r="BM170" s="179" t="s">
        <v>289</v>
      </c>
    </row>
    <row r="171" spans="1:65" s="2" customFormat="1" ht="19.5">
      <c r="A171" s="34"/>
      <c r="B171" s="35"/>
      <c r="C171" s="34"/>
      <c r="D171" s="180" t="s">
        <v>151</v>
      </c>
      <c r="E171" s="34"/>
      <c r="F171" s="181" t="s">
        <v>290</v>
      </c>
      <c r="G171" s="34"/>
      <c r="H171" s="34"/>
      <c r="I171" s="136"/>
      <c r="J171" s="34"/>
      <c r="K171" s="34"/>
      <c r="L171" s="35"/>
      <c r="M171" s="182"/>
      <c r="N171" s="183"/>
      <c r="O171" s="60"/>
      <c r="P171" s="60"/>
      <c r="Q171" s="60"/>
      <c r="R171" s="60"/>
      <c r="S171" s="60"/>
      <c r="T171" s="6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151</v>
      </c>
      <c r="AU171" s="17" t="s">
        <v>88</v>
      </c>
    </row>
    <row r="172" spans="1:65" s="13" customFormat="1" ht="33.75">
      <c r="B172" s="184"/>
      <c r="D172" s="180" t="s">
        <v>153</v>
      </c>
      <c r="E172" s="185" t="s">
        <v>1</v>
      </c>
      <c r="F172" s="186" t="s">
        <v>291</v>
      </c>
      <c r="H172" s="187">
        <v>87.534999999999997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153</v>
      </c>
      <c r="AU172" s="185" t="s">
        <v>88</v>
      </c>
      <c r="AV172" s="13" t="s">
        <v>88</v>
      </c>
      <c r="AW172" s="13" t="s">
        <v>32</v>
      </c>
      <c r="AX172" s="13" t="s">
        <v>78</v>
      </c>
      <c r="AY172" s="185" t="s">
        <v>142</v>
      </c>
    </row>
    <row r="173" spans="1:65" s="13" customFormat="1" ht="22.5">
      <c r="B173" s="184"/>
      <c r="D173" s="180" t="s">
        <v>153</v>
      </c>
      <c r="E173" s="185" t="s">
        <v>1</v>
      </c>
      <c r="F173" s="186" t="s">
        <v>292</v>
      </c>
      <c r="H173" s="187">
        <v>188.7</v>
      </c>
      <c r="I173" s="188"/>
      <c r="L173" s="184"/>
      <c r="M173" s="189"/>
      <c r="N173" s="190"/>
      <c r="O173" s="190"/>
      <c r="P173" s="190"/>
      <c r="Q173" s="190"/>
      <c r="R173" s="190"/>
      <c r="S173" s="190"/>
      <c r="T173" s="191"/>
      <c r="AT173" s="185" t="s">
        <v>153</v>
      </c>
      <c r="AU173" s="185" t="s">
        <v>88</v>
      </c>
      <c r="AV173" s="13" t="s">
        <v>88</v>
      </c>
      <c r="AW173" s="13" t="s">
        <v>32</v>
      </c>
      <c r="AX173" s="13" t="s">
        <v>78</v>
      </c>
      <c r="AY173" s="185" t="s">
        <v>142</v>
      </c>
    </row>
    <row r="174" spans="1:65" s="14" customFormat="1" ht="11.25">
      <c r="B174" s="196"/>
      <c r="D174" s="180" t="s">
        <v>153</v>
      </c>
      <c r="E174" s="197" t="s">
        <v>205</v>
      </c>
      <c r="F174" s="198" t="s">
        <v>260</v>
      </c>
      <c r="H174" s="199">
        <v>276.23500000000001</v>
      </c>
      <c r="I174" s="200"/>
      <c r="L174" s="196"/>
      <c r="M174" s="201"/>
      <c r="N174" s="202"/>
      <c r="O174" s="202"/>
      <c r="P174" s="202"/>
      <c r="Q174" s="202"/>
      <c r="R174" s="202"/>
      <c r="S174" s="202"/>
      <c r="T174" s="203"/>
      <c r="AT174" s="197" t="s">
        <v>153</v>
      </c>
      <c r="AU174" s="197" t="s">
        <v>88</v>
      </c>
      <c r="AV174" s="14" t="s">
        <v>164</v>
      </c>
      <c r="AW174" s="14" t="s">
        <v>32</v>
      </c>
      <c r="AX174" s="14" t="s">
        <v>86</v>
      </c>
      <c r="AY174" s="197" t="s">
        <v>142</v>
      </c>
    </row>
    <row r="175" spans="1:65" s="2" customFormat="1" ht="24.2" customHeight="1">
      <c r="A175" s="34"/>
      <c r="B175" s="135"/>
      <c r="C175" s="167" t="s">
        <v>293</v>
      </c>
      <c r="D175" s="167" t="s">
        <v>145</v>
      </c>
      <c r="E175" s="168" t="s">
        <v>294</v>
      </c>
      <c r="F175" s="169" t="s">
        <v>295</v>
      </c>
      <c r="G175" s="170" t="s">
        <v>244</v>
      </c>
      <c r="H175" s="171">
        <v>10</v>
      </c>
      <c r="I175" s="172"/>
      <c r="J175" s="173">
        <f>ROUND(I175*H175,2)</f>
        <v>0</v>
      </c>
      <c r="K175" s="174"/>
      <c r="L175" s="35"/>
      <c r="M175" s="175" t="s">
        <v>1</v>
      </c>
      <c r="N175" s="176" t="s">
        <v>43</v>
      </c>
      <c r="O175" s="60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164</v>
      </c>
      <c r="AT175" s="179" t="s">
        <v>145</v>
      </c>
      <c r="AU175" s="179" t="s">
        <v>88</v>
      </c>
      <c r="AY175" s="17" t="s">
        <v>142</v>
      </c>
      <c r="BE175" s="100">
        <f>IF(N175="základní",J175,0)</f>
        <v>0</v>
      </c>
      <c r="BF175" s="100">
        <f>IF(N175="snížená",J175,0)</f>
        <v>0</v>
      </c>
      <c r="BG175" s="100">
        <f>IF(N175="zákl. přenesená",J175,0)</f>
        <v>0</v>
      </c>
      <c r="BH175" s="100">
        <f>IF(N175="sníž. přenesená",J175,0)</f>
        <v>0</v>
      </c>
      <c r="BI175" s="100">
        <f>IF(N175="nulová",J175,0)</f>
        <v>0</v>
      </c>
      <c r="BJ175" s="17" t="s">
        <v>86</v>
      </c>
      <c r="BK175" s="100">
        <f>ROUND(I175*H175,2)</f>
        <v>0</v>
      </c>
      <c r="BL175" s="17" t="s">
        <v>164</v>
      </c>
      <c r="BM175" s="179" t="s">
        <v>296</v>
      </c>
    </row>
    <row r="176" spans="1:65" s="2" customFormat="1" ht="29.25">
      <c r="A176" s="34"/>
      <c r="B176" s="35"/>
      <c r="C176" s="34"/>
      <c r="D176" s="180" t="s">
        <v>151</v>
      </c>
      <c r="E176" s="34"/>
      <c r="F176" s="181" t="s">
        <v>297</v>
      </c>
      <c r="G176" s="34"/>
      <c r="H176" s="34"/>
      <c r="I176" s="136"/>
      <c r="J176" s="34"/>
      <c r="K176" s="34"/>
      <c r="L176" s="35"/>
      <c r="M176" s="182"/>
      <c r="N176" s="183"/>
      <c r="O176" s="60"/>
      <c r="P176" s="60"/>
      <c r="Q176" s="60"/>
      <c r="R176" s="60"/>
      <c r="S176" s="60"/>
      <c r="T176" s="61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151</v>
      </c>
      <c r="AU176" s="17" t="s">
        <v>88</v>
      </c>
    </row>
    <row r="177" spans="1:65" s="15" customFormat="1" ht="11.25">
      <c r="B177" s="204"/>
      <c r="D177" s="180" t="s">
        <v>153</v>
      </c>
      <c r="E177" s="205" t="s">
        <v>1</v>
      </c>
      <c r="F177" s="206" t="s">
        <v>298</v>
      </c>
      <c r="H177" s="205" t="s">
        <v>1</v>
      </c>
      <c r="I177" s="207"/>
      <c r="L177" s="204"/>
      <c r="M177" s="208"/>
      <c r="N177" s="209"/>
      <c r="O177" s="209"/>
      <c r="P177" s="209"/>
      <c r="Q177" s="209"/>
      <c r="R177" s="209"/>
      <c r="S177" s="209"/>
      <c r="T177" s="210"/>
      <c r="AT177" s="205" t="s">
        <v>153</v>
      </c>
      <c r="AU177" s="205" t="s">
        <v>88</v>
      </c>
      <c r="AV177" s="15" t="s">
        <v>86</v>
      </c>
      <c r="AW177" s="15" t="s">
        <v>32</v>
      </c>
      <c r="AX177" s="15" t="s">
        <v>78</v>
      </c>
      <c r="AY177" s="205" t="s">
        <v>142</v>
      </c>
    </row>
    <row r="178" spans="1:65" s="13" customFormat="1" ht="11.25">
      <c r="B178" s="184"/>
      <c r="D178" s="180" t="s">
        <v>153</v>
      </c>
      <c r="E178" s="185" t="s">
        <v>1</v>
      </c>
      <c r="F178" s="186" t="s">
        <v>285</v>
      </c>
      <c r="H178" s="187">
        <v>10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153</v>
      </c>
      <c r="AU178" s="185" t="s">
        <v>88</v>
      </c>
      <c r="AV178" s="13" t="s">
        <v>88</v>
      </c>
      <c r="AW178" s="13" t="s">
        <v>32</v>
      </c>
      <c r="AX178" s="13" t="s">
        <v>86</v>
      </c>
      <c r="AY178" s="185" t="s">
        <v>142</v>
      </c>
    </row>
    <row r="179" spans="1:65" s="2" customFormat="1" ht="37.9" customHeight="1">
      <c r="A179" s="34"/>
      <c r="B179" s="135"/>
      <c r="C179" s="167" t="s">
        <v>299</v>
      </c>
      <c r="D179" s="167" t="s">
        <v>145</v>
      </c>
      <c r="E179" s="168" t="s">
        <v>300</v>
      </c>
      <c r="F179" s="169" t="s">
        <v>301</v>
      </c>
      <c r="G179" s="170" t="s">
        <v>288</v>
      </c>
      <c r="H179" s="171">
        <v>39.200000000000003</v>
      </c>
      <c r="I179" s="172"/>
      <c r="J179" s="173">
        <f>ROUND(I179*H179,2)</f>
        <v>0</v>
      </c>
      <c r="K179" s="174"/>
      <c r="L179" s="35"/>
      <c r="M179" s="175" t="s">
        <v>1</v>
      </c>
      <c r="N179" s="176" t="s">
        <v>43</v>
      </c>
      <c r="O179" s="60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164</v>
      </c>
      <c r="AT179" s="179" t="s">
        <v>145</v>
      </c>
      <c r="AU179" s="179" t="s">
        <v>88</v>
      </c>
      <c r="AY179" s="17" t="s">
        <v>142</v>
      </c>
      <c r="BE179" s="100">
        <f>IF(N179="základní",J179,0)</f>
        <v>0</v>
      </c>
      <c r="BF179" s="100">
        <f>IF(N179="snížená",J179,0)</f>
        <v>0</v>
      </c>
      <c r="BG179" s="100">
        <f>IF(N179="zákl. přenesená",J179,0)</f>
        <v>0</v>
      </c>
      <c r="BH179" s="100">
        <f>IF(N179="sníž. přenesená",J179,0)</f>
        <v>0</v>
      </c>
      <c r="BI179" s="100">
        <f>IF(N179="nulová",J179,0)</f>
        <v>0</v>
      </c>
      <c r="BJ179" s="17" t="s">
        <v>86</v>
      </c>
      <c r="BK179" s="100">
        <f>ROUND(I179*H179,2)</f>
        <v>0</v>
      </c>
      <c r="BL179" s="17" t="s">
        <v>164</v>
      </c>
      <c r="BM179" s="179" t="s">
        <v>302</v>
      </c>
    </row>
    <row r="180" spans="1:65" s="2" customFormat="1" ht="39">
      <c r="A180" s="34"/>
      <c r="B180" s="35"/>
      <c r="C180" s="34"/>
      <c r="D180" s="180" t="s">
        <v>151</v>
      </c>
      <c r="E180" s="34"/>
      <c r="F180" s="181" t="s">
        <v>303</v>
      </c>
      <c r="G180" s="34"/>
      <c r="H180" s="34"/>
      <c r="I180" s="136"/>
      <c r="J180" s="34"/>
      <c r="K180" s="34"/>
      <c r="L180" s="35"/>
      <c r="M180" s="182"/>
      <c r="N180" s="183"/>
      <c r="O180" s="60"/>
      <c r="P180" s="60"/>
      <c r="Q180" s="60"/>
      <c r="R180" s="60"/>
      <c r="S180" s="60"/>
      <c r="T180" s="61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151</v>
      </c>
      <c r="AU180" s="17" t="s">
        <v>88</v>
      </c>
    </row>
    <row r="181" spans="1:65" s="13" customFormat="1" ht="22.5">
      <c r="B181" s="184"/>
      <c r="D181" s="180" t="s">
        <v>153</v>
      </c>
      <c r="E181" s="185" t="s">
        <v>1</v>
      </c>
      <c r="F181" s="186" t="s">
        <v>304</v>
      </c>
      <c r="H181" s="187">
        <v>39.200000000000003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153</v>
      </c>
      <c r="AU181" s="185" t="s">
        <v>88</v>
      </c>
      <c r="AV181" s="13" t="s">
        <v>88</v>
      </c>
      <c r="AW181" s="13" t="s">
        <v>32</v>
      </c>
      <c r="AX181" s="13" t="s">
        <v>86</v>
      </c>
      <c r="AY181" s="185" t="s">
        <v>142</v>
      </c>
    </row>
    <row r="182" spans="1:65" s="2" customFormat="1" ht="24.2" customHeight="1">
      <c r="A182" s="34"/>
      <c r="B182" s="135"/>
      <c r="C182" s="167" t="s">
        <v>305</v>
      </c>
      <c r="D182" s="167" t="s">
        <v>145</v>
      </c>
      <c r="E182" s="168" t="s">
        <v>306</v>
      </c>
      <c r="F182" s="169" t="s">
        <v>307</v>
      </c>
      <c r="G182" s="170" t="s">
        <v>244</v>
      </c>
      <c r="H182" s="171">
        <v>40</v>
      </c>
      <c r="I182" s="172"/>
      <c r="J182" s="173">
        <f>ROUND(I182*H182,2)</f>
        <v>0</v>
      </c>
      <c r="K182" s="174"/>
      <c r="L182" s="35"/>
      <c r="M182" s="175" t="s">
        <v>1</v>
      </c>
      <c r="N182" s="176" t="s">
        <v>43</v>
      </c>
      <c r="O182" s="60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164</v>
      </c>
      <c r="AT182" s="179" t="s">
        <v>145</v>
      </c>
      <c r="AU182" s="179" t="s">
        <v>88</v>
      </c>
      <c r="AY182" s="17" t="s">
        <v>142</v>
      </c>
      <c r="BE182" s="100">
        <f>IF(N182="základní",J182,0)</f>
        <v>0</v>
      </c>
      <c r="BF182" s="100">
        <f>IF(N182="snížená",J182,0)</f>
        <v>0</v>
      </c>
      <c r="BG182" s="100">
        <f>IF(N182="zákl. přenesená",J182,0)</f>
        <v>0</v>
      </c>
      <c r="BH182" s="100">
        <f>IF(N182="sníž. přenesená",J182,0)</f>
        <v>0</v>
      </c>
      <c r="BI182" s="100">
        <f>IF(N182="nulová",J182,0)</f>
        <v>0</v>
      </c>
      <c r="BJ182" s="17" t="s">
        <v>86</v>
      </c>
      <c r="BK182" s="100">
        <f>ROUND(I182*H182,2)</f>
        <v>0</v>
      </c>
      <c r="BL182" s="17" t="s">
        <v>164</v>
      </c>
      <c r="BM182" s="179" t="s">
        <v>308</v>
      </c>
    </row>
    <row r="183" spans="1:65" s="2" customFormat="1" ht="39">
      <c r="A183" s="34"/>
      <c r="B183" s="35"/>
      <c r="C183" s="34"/>
      <c r="D183" s="180" t="s">
        <v>151</v>
      </c>
      <c r="E183" s="34"/>
      <c r="F183" s="181" t="s">
        <v>309</v>
      </c>
      <c r="G183" s="34"/>
      <c r="H183" s="34"/>
      <c r="I183" s="136"/>
      <c r="J183" s="34"/>
      <c r="K183" s="34"/>
      <c r="L183" s="35"/>
      <c r="M183" s="182"/>
      <c r="N183" s="183"/>
      <c r="O183" s="60"/>
      <c r="P183" s="60"/>
      <c r="Q183" s="60"/>
      <c r="R183" s="60"/>
      <c r="S183" s="60"/>
      <c r="T183" s="6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151</v>
      </c>
      <c r="AU183" s="17" t="s">
        <v>88</v>
      </c>
    </row>
    <row r="184" spans="1:65" s="13" customFormat="1" ht="11.25">
      <c r="B184" s="184"/>
      <c r="D184" s="180" t="s">
        <v>153</v>
      </c>
      <c r="E184" s="185" t="s">
        <v>1</v>
      </c>
      <c r="F184" s="186" t="s">
        <v>310</v>
      </c>
      <c r="H184" s="187">
        <v>40</v>
      </c>
      <c r="I184" s="188"/>
      <c r="L184" s="184"/>
      <c r="M184" s="189"/>
      <c r="N184" s="190"/>
      <c r="O184" s="190"/>
      <c r="P184" s="190"/>
      <c r="Q184" s="190"/>
      <c r="R184" s="190"/>
      <c r="S184" s="190"/>
      <c r="T184" s="191"/>
      <c r="AT184" s="185" t="s">
        <v>153</v>
      </c>
      <c r="AU184" s="185" t="s">
        <v>88</v>
      </c>
      <c r="AV184" s="13" t="s">
        <v>88</v>
      </c>
      <c r="AW184" s="13" t="s">
        <v>32</v>
      </c>
      <c r="AX184" s="13" t="s">
        <v>86</v>
      </c>
      <c r="AY184" s="185" t="s">
        <v>142</v>
      </c>
    </row>
    <row r="185" spans="1:65" s="2" customFormat="1" ht="24.2" customHeight="1">
      <c r="A185" s="34"/>
      <c r="B185" s="135"/>
      <c r="C185" s="167" t="s">
        <v>311</v>
      </c>
      <c r="D185" s="167" t="s">
        <v>145</v>
      </c>
      <c r="E185" s="168" t="s">
        <v>312</v>
      </c>
      <c r="F185" s="169" t="s">
        <v>313</v>
      </c>
      <c r="G185" s="170" t="s">
        <v>238</v>
      </c>
      <c r="H185" s="171">
        <v>420</v>
      </c>
      <c r="I185" s="172"/>
      <c r="J185" s="173">
        <f>ROUND(I185*H185,2)</f>
        <v>0</v>
      </c>
      <c r="K185" s="174"/>
      <c r="L185" s="35"/>
      <c r="M185" s="175" t="s">
        <v>1</v>
      </c>
      <c r="N185" s="176" t="s">
        <v>43</v>
      </c>
      <c r="O185" s="60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164</v>
      </c>
      <c r="AT185" s="179" t="s">
        <v>145</v>
      </c>
      <c r="AU185" s="179" t="s">
        <v>88</v>
      </c>
      <c r="AY185" s="17" t="s">
        <v>142</v>
      </c>
      <c r="BE185" s="100">
        <f>IF(N185="základní",J185,0)</f>
        <v>0</v>
      </c>
      <c r="BF185" s="100">
        <f>IF(N185="snížená",J185,0)</f>
        <v>0</v>
      </c>
      <c r="BG185" s="100">
        <f>IF(N185="zákl. přenesená",J185,0)</f>
        <v>0</v>
      </c>
      <c r="BH185" s="100">
        <f>IF(N185="sníž. přenesená",J185,0)</f>
        <v>0</v>
      </c>
      <c r="BI185" s="100">
        <f>IF(N185="nulová",J185,0)</f>
        <v>0</v>
      </c>
      <c r="BJ185" s="17" t="s">
        <v>86</v>
      </c>
      <c r="BK185" s="100">
        <f>ROUND(I185*H185,2)</f>
        <v>0</v>
      </c>
      <c r="BL185" s="17" t="s">
        <v>164</v>
      </c>
      <c r="BM185" s="179" t="s">
        <v>314</v>
      </c>
    </row>
    <row r="186" spans="1:65" s="2" customFormat="1" ht="19.5">
      <c r="A186" s="34"/>
      <c r="B186" s="35"/>
      <c r="C186" s="34"/>
      <c r="D186" s="180" t="s">
        <v>151</v>
      </c>
      <c r="E186" s="34"/>
      <c r="F186" s="181" t="s">
        <v>315</v>
      </c>
      <c r="G186" s="34"/>
      <c r="H186" s="34"/>
      <c r="I186" s="136"/>
      <c r="J186" s="34"/>
      <c r="K186" s="34"/>
      <c r="L186" s="35"/>
      <c r="M186" s="182"/>
      <c r="N186" s="183"/>
      <c r="O186" s="60"/>
      <c r="P186" s="60"/>
      <c r="Q186" s="60"/>
      <c r="R186" s="60"/>
      <c r="S186" s="60"/>
      <c r="T186" s="61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151</v>
      </c>
      <c r="AU186" s="17" t="s">
        <v>88</v>
      </c>
    </row>
    <row r="187" spans="1:65" s="13" customFormat="1" ht="11.25">
      <c r="B187" s="184"/>
      <c r="D187" s="180" t="s">
        <v>153</v>
      </c>
      <c r="E187" s="185" t="s">
        <v>1</v>
      </c>
      <c r="F187" s="186" t="s">
        <v>196</v>
      </c>
      <c r="H187" s="187">
        <v>420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153</v>
      </c>
      <c r="AU187" s="185" t="s">
        <v>88</v>
      </c>
      <c r="AV187" s="13" t="s">
        <v>88</v>
      </c>
      <c r="AW187" s="13" t="s">
        <v>32</v>
      </c>
      <c r="AX187" s="13" t="s">
        <v>86</v>
      </c>
      <c r="AY187" s="185" t="s">
        <v>142</v>
      </c>
    </row>
    <row r="188" spans="1:65" s="2" customFormat="1" ht="24.2" customHeight="1">
      <c r="A188" s="34"/>
      <c r="B188" s="135"/>
      <c r="C188" s="167" t="s">
        <v>8</v>
      </c>
      <c r="D188" s="167" t="s">
        <v>145</v>
      </c>
      <c r="E188" s="168" t="s">
        <v>316</v>
      </c>
      <c r="F188" s="169" t="s">
        <v>317</v>
      </c>
      <c r="G188" s="170" t="s">
        <v>238</v>
      </c>
      <c r="H188" s="171">
        <v>1680</v>
      </c>
      <c r="I188" s="172"/>
      <c r="J188" s="173">
        <f>ROUND(I188*H188,2)</f>
        <v>0</v>
      </c>
      <c r="K188" s="174"/>
      <c r="L188" s="35"/>
      <c r="M188" s="175" t="s">
        <v>1</v>
      </c>
      <c r="N188" s="176" t="s">
        <v>43</v>
      </c>
      <c r="O188" s="60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164</v>
      </c>
      <c r="AT188" s="179" t="s">
        <v>145</v>
      </c>
      <c r="AU188" s="179" t="s">
        <v>88</v>
      </c>
      <c r="AY188" s="17" t="s">
        <v>142</v>
      </c>
      <c r="BE188" s="100">
        <f>IF(N188="základní",J188,0)</f>
        <v>0</v>
      </c>
      <c r="BF188" s="100">
        <f>IF(N188="snížená",J188,0)</f>
        <v>0</v>
      </c>
      <c r="BG188" s="100">
        <f>IF(N188="zákl. přenesená",J188,0)</f>
        <v>0</v>
      </c>
      <c r="BH188" s="100">
        <f>IF(N188="sníž. přenesená",J188,0)</f>
        <v>0</v>
      </c>
      <c r="BI188" s="100">
        <f>IF(N188="nulová",J188,0)</f>
        <v>0</v>
      </c>
      <c r="BJ188" s="17" t="s">
        <v>86</v>
      </c>
      <c r="BK188" s="100">
        <f>ROUND(I188*H188,2)</f>
        <v>0</v>
      </c>
      <c r="BL188" s="17" t="s">
        <v>164</v>
      </c>
      <c r="BM188" s="179" t="s">
        <v>318</v>
      </c>
    </row>
    <row r="189" spans="1:65" s="2" customFormat="1" ht="19.5">
      <c r="A189" s="34"/>
      <c r="B189" s="35"/>
      <c r="C189" s="34"/>
      <c r="D189" s="180" t="s">
        <v>151</v>
      </c>
      <c r="E189" s="34"/>
      <c r="F189" s="181" t="s">
        <v>319</v>
      </c>
      <c r="G189" s="34"/>
      <c r="H189" s="34"/>
      <c r="I189" s="136"/>
      <c r="J189" s="34"/>
      <c r="K189" s="34"/>
      <c r="L189" s="35"/>
      <c r="M189" s="182"/>
      <c r="N189" s="183"/>
      <c r="O189" s="60"/>
      <c r="P189" s="60"/>
      <c r="Q189" s="60"/>
      <c r="R189" s="60"/>
      <c r="S189" s="60"/>
      <c r="T189" s="6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151</v>
      </c>
      <c r="AU189" s="17" t="s">
        <v>88</v>
      </c>
    </row>
    <row r="190" spans="1:65" s="13" customFormat="1" ht="11.25">
      <c r="B190" s="184"/>
      <c r="D190" s="180" t="s">
        <v>153</v>
      </c>
      <c r="E190" s="185" t="s">
        <v>1</v>
      </c>
      <c r="F190" s="186" t="s">
        <v>320</v>
      </c>
      <c r="H190" s="187">
        <v>1680</v>
      </c>
      <c r="I190" s="188"/>
      <c r="L190" s="184"/>
      <c r="M190" s="189"/>
      <c r="N190" s="190"/>
      <c r="O190" s="190"/>
      <c r="P190" s="190"/>
      <c r="Q190" s="190"/>
      <c r="R190" s="190"/>
      <c r="S190" s="190"/>
      <c r="T190" s="191"/>
      <c r="AT190" s="185" t="s">
        <v>153</v>
      </c>
      <c r="AU190" s="185" t="s">
        <v>88</v>
      </c>
      <c r="AV190" s="13" t="s">
        <v>88</v>
      </c>
      <c r="AW190" s="13" t="s">
        <v>32</v>
      </c>
      <c r="AX190" s="13" t="s">
        <v>86</v>
      </c>
      <c r="AY190" s="185" t="s">
        <v>142</v>
      </c>
    </row>
    <row r="191" spans="1:65" s="2" customFormat="1" ht="37.9" customHeight="1">
      <c r="A191" s="34"/>
      <c r="B191" s="135"/>
      <c r="C191" s="167" t="s">
        <v>321</v>
      </c>
      <c r="D191" s="167" t="s">
        <v>145</v>
      </c>
      <c r="E191" s="168" t="s">
        <v>322</v>
      </c>
      <c r="F191" s="169" t="s">
        <v>323</v>
      </c>
      <c r="G191" s="170" t="s">
        <v>288</v>
      </c>
      <c r="H191" s="171">
        <v>44.8</v>
      </c>
      <c r="I191" s="172"/>
      <c r="J191" s="173">
        <f>ROUND(I191*H191,2)</f>
        <v>0</v>
      </c>
      <c r="K191" s="174"/>
      <c r="L191" s="35"/>
      <c r="M191" s="175" t="s">
        <v>1</v>
      </c>
      <c r="N191" s="176" t="s">
        <v>43</v>
      </c>
      <c r="O191" s="60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164</v>
      </c>
      <c r="AT191" s="179" t="s">
        <v>145</v>
      </c>
      <c r="AU191" s="179" t="s">
        <v>88</v>
      </c>
      <c r="AY191" s="17" t="s">
        <v>142</v>
      </c>
      <c r="BE191" s="100">
        <f>IF(N191="základní",J191,0)</f>
        <v>0</v>
      </c>
      <c r="BF191" s="100">
        <f>IF(N191="snížená",J191,0)</f>
        <v>0</v>
      </c>
      <c r="BG191" s="100">
        <f>IF(N191="zákl. přenesená",J191,0)</f>
        <v>0</v>
      </c>
      <c r="BH191" s="100">
        <f>IF(N191="sníž. přenesená",J191,0)</f>
        <v>0</v>
      </c>
      <c r="BI191" s="100">
        <f>IF(N191="nulová",J191,0)</f>
        <v>0</v>
      </c>
      <c r="BJ191" s="17" t="s">
        <v>86</v>
      </c>
      <c r="BK191" s="100">
        <f>ROUND(I191*H191,2)</f>
        <v>0</v>
      </c>
      <c r="BL191" s="17" t="s">
        <v>164</v>
      </c>
      <c r="BM191" s="179" t="s">
        <v>324</v>
      </c>
    </row>
    <row r="192" spans="1:65" s="2" customFormat="1" ht="39">
      <c r="A192" s="34"/>
      <c r="B192" s="35"/>
      <c r="C192" s="34"/>
      <c r="D192" s="180" t="s">
        <v>151</v>
      </c>
      <c r="E192" s="34"/>
      <c r="F192" s="181" t="s">
        <v>325</v>
      </c>
      <c r="G192" s="34"/>
      <c r="H192" s="34"/>
      <c r="I192" s="136"/>
      <c r="J192" s="34"/>
      <c r="K192" s="34"/>
      <c r="L192" s="35"/>
      <c r="M192" s="182"/>
      <c r="N192" s="183"/>
      <c r="O192" s="60"/>
      <c r="P192" s="60"/>
      <c r="Q192" s="60"/>
      <c r="R192" s="60"/>
      <c r="S192" s="60"/>
      <c r="T192" s="61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151</v>
      </c>
      <c r="AU192" s="17" t="s">
        <v>88</v>
      </c>
    </row>
    <row r="193" spans="1:65" s="15" customFormat="1" ht="11.25">
      <c r="B193" s="204"/>
      <c r="D193" s="180" t="s">
        <v>153</v>
      </c>
      <c r="E193" s="205" t="s">
        <v>1</v>
      </c>
      <c r="F193" s="206" t="s">
        <v>326</v>
      </c>
      <c r="H193" s="205" t="s">
        <v>1</v>
      </c>
      <c r="I193" s="207"/>
      <c r="L193" s="204"/>
      <c r="M193" s="208"/>
      <c r="N193" s="209"/>
      <c r="O193" s="209"/>
      <c r="P193" s="209"/>
      <c r="Q193" s="209"/>
      <c r="R193" s="209"/>
      <c r="S193" s="209"/>
      <c r="T193" s="210"/>
      <c r="AT193" s="205" t="s">
        <v>153</v>
      </c>
      <c r="AU193" s="205" t="s">
        <v>88</v>
      </c>
      <c r="AV193" s="15" t="s">
        <v>86</v>
      </c>
      <c r="AW193" s="15" t="s">
        <v>32</v>
      </c>
      <c r="AX193" s="15" t="s">
        <v>78</v>
      </c>
      <c r="AY193" s="205" t="s">
        <v>142</v>
      </c>
    </row>
    <row r="194" spans="1:65" s="13" customFormat="1" ht="11.25">
      <c r="B194" s="184"/>
      <c r="D194" s="180" t="s">
        <v>153</v>
      </c>
      <c r="E194" s="185" t="s">
        <v>1</v>
      </c>
      <c r="F194" s="186" t="s">
        <v>327</v>
      </c>
      <c r="H194" s="187">
        <v>84</v>
      </c>
      <c r="I194" s="188"/>
      <c r="L194" s="184"/>
      <c r="M194" s="189"/>
      <c r="N194" s="190"/>
      <c r="O194" s="190"/>
      <c r="P194" s="190"/>
      <c r="Q194" s="190"/>
      <c r="R194" s="190"/>
      <c r="S194" s="190"/>
      <c r="T194" s="191"/>
      <c r="AT194" s="185" t="s">
        <v>153</v>
      </c>
      <c r="AU194" s="185" t="s">
        <v>88</v>
      </c>
      <c r="AV194" s="13" t="s">
        <v>88</v>
      </c>
      <c r="AW194" s="13" t="s">
        <v>32</v>
      </c>
      <c r="AX194" s="13" t="s">
        <v>78</v>
      </c>
      <c r="AY194" s="185" t="s">
        <v>142</v>
      </c>
    </row>
    <row r="195" spans="1:65" s="13" customFormat="1" ht="22.5">
      <c r="B195" s="184"/>
      <c r="D195" s="180" t="s">
        <v>153</v>
      </c>
      <c r="E195" s="185" t="s">
        <v>1</v>
      </c>
      <c r="F195" s="186" t="s">
        <v>328</v>
      </c>
      <c r="H195" s="187">
        <v>-39.200000000000003</v>
      </c>
      <c r="I195" s="188"/>
      <c r="L195" s="184"/>
      <c r="M195" s="189"/>
      <c r="N195" s="190"/>
      <c r="O195" s="190"/>
      <c r="P195" s="190"/>
      <c r="Q195" s="190"/>
      <c r="R195" s="190"/>
      <c r="S195" s="190"/>
      <c r="T195" s="191"/>
      <c r="AT195" s="185" t="s">
        <v>153</v>
      </c>
      <c r="AU195" s="185" t="s">
        <v>88</v>
      </c>
      <c r="AV195" s="13" t="s">
        <v>88</v>
      </c>
      <c r="AW195" s="13" t="s">
        <v>32</v>
      </c>
      <c r="AX195" s="13" t="s">
        <v>78</v>
      </c>
      <c r="AY195" s="185" t="s">
        <v>142</v>
      </c>
    </row>
    <row r="196" spans="1:65" s="14" customFormat="1" ht="11.25">
      <c r="B196" s="196"/>
      <c r="D196" s="180" t="s">
        <v>153</v>
      </c>
      <c r="E196" s="197" t="s">
        <v>1</v>
      </c>
      <c r="F196" s="198" t="s">
        <v>260</v>
      </c>
      <c r="H196" s="199">
        <v>44.8</v>
      </c>
      <c r="I196" s="200"/>
      <c r="L196" s="196"/>
      <c r="M196" s="201"/>
      <c r="N196" s="202"/>
      <c r="O196" s="202"/>
      <c r="P196" s="202"/>
      <c r="Q196" s="202"/>
      <c r="R196" s="202"/>
      <c r="S196" s="202"/>
      <c r="T196" s="203"/>
      <c r="AT196" s="197" t="s">
        <v>153</v>
      </c>
      <c r="AU196" s="197" t="s">
        <v>88</v>
      </c>
      <c r="AV196" s="14" t="s">
        <v>164</v>
      </c>
      <c r="AW196" s="14" t="s">
        <v>32</v>
      </c>
      <c r="AX196" s="14" t="s">
        <v>86</v>
      </c>
      <c r="AY196" s="197" t="s">
        <v>142</v>
      </c>
    </row>
    <row r="197" spans="1:65" s="2" customFormat="1" ht="37.9" customHeight="1">
      <c r="A197" s="34"/>
      <c r="B197" s="135"/>
      <c r="C197" s="167" t="s">
        <v>329</v>
      </c>
      <c r="D197" s="167" t="s">
        <v>145</v>
      </c>
      <c r="E197" s="168" t="s">
        <v>330</v>
      </c>
      <c r="F197" s="169" t="s">
        <v>331</v>
      </c>
      <c r="G197" s="170" t="s">
        <v>288</v>
      </c>
      <c r="H197" s="171">
        <v>276.23500000000001</v>
      </c>
      <c r="I197" s="172"/>
      <c r="J197" s="173">
        <f>ROUND(I197*H197,2)</f>
        <v>0</v>
      </c>
      <c r="K197" s="174"/>
      <c r="L197" s="35"/>
      <c r="M197" s="175" t="s">
        <v>1</v>
      </c>
      <c r="N197" s="176" t="s">
        <v>43</v>
      </c>
      <c r="O197" s="60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164</v>
      </c>
      <c r="AT197" s="179" t="s">
        <v>145</v>
      </c>
      <c r="AU197" s="179" t="s">
        <v>88</v>
      </c>
      <c r="AY197" s="17" t="s">
        <v>142</v>
      </c>
      <c r="BE197" s="100">
        <f>IF(N197="základní",J197,0)</f>
        <v>0</v>
      </c>
      <c r="BF197" s="100">
        <f>IF(N197="snížená",J197,0)</f>
        <v>0</v>
      </c>
      <c r="BG197" s="100">
        <f>IF(N197="zákl. přenesená",J197,0)</f>
        <v>0</v>
      </c>
      <c r="BH197" s="100">
        <f>IF(N197="sníž. přenesená",J197,0)</f>
        <v>0</v>
      </c>
      <c r="BI197" s="100">
        <f>IF(N197="nulová",J197,0)</f>
        <v>0</v>
      </c>
      <c r="BJ197" s="17" t="s">
        <v>86</v>
      </c>
      <c r="BK197" s="100">
        <f>ROUND(I197*H197,2)</f>
        <v>0</v>
      </c>
      <c r="BL197" s="17" t="s">
        <v>164</v>
      </c>
      <c r="BM197" s="179" t="s">
        <v>332</v>
      </c>
    </row>
    <row r="198" spans="1:65" s="2" customFormat="1" ht="39">
      <c r="A198" s="34"/>
      <c r="B198" s="35"/>
      <c r="C198" s="34"/>
      <c r="D198" s="180" t="s">
        <v>151</v>
      </c>
      <c r="E198" s="34"/>
      <c r="F198" s="181" t="s">
        <v>333</v>
      </c>
      <c r="G198" s="34"/>
      <c r="H198" s="34"/>
      <c r="I198" s="136"/>
      <c r="J198" s="34"/>
      <c r="K198" s="34"/>
      <c r="L198" s="35"/>
      <c r="M198" s="182"/>
      <c r="N198" s="183"/>
      <c r="O198" s="60"/>
      <c r="P198" s="60"/>
      <c r="Q198" s="60"/>
      <c r="R198" s="60"/>
      <c r="S198" s="60"/>
      <c r="T198" s="61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151</v>
      </c>
      <c r="AU198" s="17" t="s">
        <v>88</v>
      </c>
    </row>
    <row r="199" spans="1:65" s="15" customFormat="1" ht="11.25">
      <c r="B199" s="204"/>
      <c r="D199" s="180" t="s">
        <v>153</v>
      </c>
      <c r="E199" s="205" t="s">
        <v>1</v>
      </c>
      <c r="F199" s="206" t="s">
        <v>334</v>
      </c>
      <c r="H199" s="205" t="s">
        <v>1</v>
      </c>
      <c r="I199" s="207"/>
      <c r="L199" s="204"/>
      <c r="M199" s="208"/>
      <c r="N199" s="209"/>
      <c r="O199" s="209"/>
      <c r="P199" s="209"/>
      <c r="Q199" s="209"/>
      <c r="R199" s="209"/>
      <c r="S199" s="209"/>
      <c r="T199" s="210"/>
      <c r="AT199" s="205" t="s">
        <v>153</v>
      </c>
      <c r="AU199" s="205" t="s">
        <v>88</v>
      </c>
      <c r="AV199" s="15" t="s">
        <v>86</v>
      </c>
      <c r="AW199" s="15" t="s">
        <v>32</v>
      </c>
      <c r="AX199" s="15" t="s">
        <v>78</v>
      </c>
      <c r="AY199" s="205" t="s">
        <v>142</v>
      </c>
    </row>
    <row r="200" spans="1:65" s="13" customFormat="1" ht="11.25">
      <c r="B200" s="184"/>
      <c r="D200" s="180" t="s">
        <v>153</v>
      </c>
      <c r="E200" s="185" t="s">
        <v>1</v>
      </c>
      <c r="F200" s="186" t="s">
        <v>205</v>
      </c>
      <c r="H200" s="187">
        <v>276.23500000000001</v>
      </c>
      <c r="I200" s="188"/>
      <c r="L200" s="184"/>
      <c r="M200" s="189"/>
      <c r="N200" s="190"/>
      <c r="O200" s="190"/>
      <c r="P200" s="190"/>
      <c r="Q200" s="190"/>
      <c r="R200" s="190"/>
      <c r="S200" s="190"/>
      <c r="T200" s="191"/>
      <c r="AT200" s="185" t="s">
        <v>153</v>
      </c>
      <c r="AU200" s="185" t="s">
        <v>88</v>
      </c>
      <c r="AV200" s="13" t="s">
        <v>88</v>
      </c>
      <c r="AW200" s="13" t="s">
        <v>32</v>
      </c>
      <c r="AX200" s="13" t="s">
        <v>78</v>
      </c>
      <c r="AY200" s="185" t="s">
        <v>142</v>
      </c>
    </row>
    <row r="201" spans="1:65" s="14" customFormat="1" ht="11.25">
      <c r="B201" s="196"/>
      <c r="D201" s="180" t="s">
        <v>153</v>
      </c>
      <c r="E201" s="197" t="s">
        <v>207</v>
      </c>
      <c r="F201" s="198" t="s">
        <v>260</v>
      </c>
      <c r="H201" s="199">
        <v>276.23500000000001</v>
      </c>
      <c r="I201" s="200"/>
      <c r="L201" s="196"/>
      <c r="M201" s="201"/>
      <c r="N201" s="202"/>
      <c r="O201" s="202"/>
      <c r="P201" s="202"/>
      <c r="Q201" s="202"/>
      <c r="R201" s="202"/>
      <c r="S201" s="202"/>
      <c r="T201" s="203"/>
      <c r="AT201" s="197" t="s">
        <v>153</v>
      </c>
      <c r="AU201" s="197" t="s">
        <v>88</v>
      </c>
      <c r="AV201" s="14" t="s">
        <v>164</v>
      </c>
      <c r="AW201" s="14" t="s">
        <v>32</v>
      </c>
      <c r="AX201" s="14" t="s">
        <v>86</v>
      </c>
      <c r="AY201" s="197" t="s">
        <v>142</v>
      </c>
    </row>
    <row r="202" spans="1:65" s="2" customFormat="1" ht="24.2" customHeight="1">
      <c r="A202" s="34"/>
      <c r="B202" s="135"/>
      <c r="C202" s="167" t="s">
        <v>335</v>
      </c>
      <c r="D202" s="167" t="s">
        <v>145</v>
      </c>
      <c r="E202" s="168" t="s">
        <v>336</v>
      </c>
      <c r="F202" s="169" t="s">
        <v>337</v>
      </c>
      <c r="G202" s="170" t="s">
        <v>288</v>
      </c>
      <c r="H202" s="171">
        <v>102.2</v>
      </c>
      <c r="I202" s="172"/>
      <c r="J202" s="173">
        <f>ROUND(I202*H202,2)</f>
        <v>0</v>
      </c>
      <c r="K202" s="174"/>
      <c r="L202" s="35"/>
      <c r="M202" s="175" t="s">
        <v>1</v>
      </c>
      <c r="N202" s="176" t="s">
        <v>43</v>
      </c>
      <c r="O202" s="60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164</v>
      </c>
      <c r="AT202" s="179" t="s">
        <v>145</v>
      </c>
      <c r="AU202" s="179" t="s">
        <v>88</v>
      </c>
      <c r="AY202" s="17" t="s">
        <v>142</v>
      </c>
      <c r="BE202" s="100">
        <f>IF(N202="základní",J202,0)</f>
        <v>0</v>
      </c>
      <c r="BF202" s="100">
        <f>IF(N202="snížená",J202,0)</f>
        <v>0</v>
      </c>
      <c r="BG202" s="100">
        <f>IF(N202="zákl. přenesená",J202,0)</f>
        <v>0</v>
      </c>
      <c r="BH202" s="100">
        <f>IF(N202="sníž. přenesená",J202,0)</f>
        <v>0</v>
      </c>
      <c r="BI202" s="100">
        <f>IF(N202="nulová",J202,0)</f>
        <v>0</v>
      </c>
      <c r="BJ202" s="17" t="s">
        <v>86</v>
      </c>
      <c r="BK202" s="100">
        <f>ROUND(I202*H202,2)</f>
        <v>0</v>
      </c>
      <c r="BL202" s="17" t="s">
        <v>164</v>
      </c>
      <c r="BM202" s="179" t="s">
        <v>338</v>
      </c>
    </row>
    <row r="203" spans="1:65" s="2" customFormat="1" ht="29.25">
      <c r="A203" s="34"/>
      <c r="B203" s="35"/>
      <c r="C203" s="34"/>
      <c r="D203" s="180" t="s">
        <v>151</v>
      </c>
      <c r="E203" s="34"/>
      <c r="F203" s="181" t="s">
        <v>339</v>
      </c>
      <c r="G203" s="34"/>
      <c r="H203" s="34"/>
      <c r="I203" s="136"/>
      <c r="J203" s="34"/>
      <c r="K203" s="34"/>
      <c r="L203" s="35"/>
      <c r="M203" s="182"/>
      <c r="N203" s="183"/>
      <c r="O203" s="60"/>
      <c r="P203" s="60"/>
      <c r="Q203" s="60"/>
      <c r="R203" s="60"/>
      <c r="S203" s="60"/>
      <c r="T203" s="61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151</v>
      </c>
      <c r="AU203" s="17" t="s">
        <v>88</v>
      </c>
    </row>
    <row r="204" spans="1:65" s="13" customFormat="1" ht="11.25">
      <c r="B204" s="184"/>
      <c r="D204" s="180" t="s">
        <v>153</v>
      </c>
      <c r="E204" s="185" t="s">
        <v>1</v>
      </c>
      <c r="F204" s="186" t="s">
        <v>340</v>
      </c>
      <c r="H204" s="187">
        <v>63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T204" s="185" t="s">
        <v>153</v>
      </c>
      <c r="AU204" s="185" t="s">
        <v>88</v>
      </c>
      <c r="AV204" s="13" t="s">
        <v>88</v>
      </c>
      <c r="AW204" s="13" t="s">
        <v>32</v>
      </c>
      <c r="AX204" s="13" t="s">
        <v>78</v>
      </c>
      <c r="AY204" s="185" t="s">
        <v>142</v>
      </c>
    </row>
    <row r="205" spans="1:65" s="13" customFormat="1" ht="22.5">
      <c r="B205" s="184"/>
      <c r="D205" s="180" t="s">
        <v>153</v>
      </c>
      <c r="E205" s="185" t="s">
        <v>1</v>
      </c>
      <c r="F205" s="186" t="s">
        <v>341</v>
      </c>
      <c r="H205" s="187">
        <v>39.200000000000003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5" t="s">
        <v>153</v>
      </c>
      <c r="AU205" s="185" t="s">
        <v>88</v>
      </c>
      <c r="AV205" s="13" t="s">
        <v>88</v>
      </c>
      <c r="AW205" s="13" t="s">
        <v>32</v>
      </c>
      <c r="AX205" s="13" t="s">
        <v>78</v>
      </c>
      <c r="AY205" s="185" t="s">
        <v>142</v>
      </c>
    </row>
    <row r="206" spans="1:65" s="14" customFormat="1" ht="11.25">
      <c r="B206" s="196"/>
      <c r="D206" s="180" t="s">
        <v>153</v>
      </c>
      <c r="E206" s="197" t="s">
        <v>1</v>
      </c>
      <c r="F206" s="198" t="s">
        <v>260</v>
      </c>
      <c r="H206" s="199">
        <v>102.2</v>
      </c>
      <c r="I206" s="200"/>
      <c r="L206" s="196"/>
      <c r="M206" s="201"/>
      <c r="N206" s="202"/>
      <c r="O206" s="202"/>
      <c r="P206" s="202"/>
      <c r="Q206" s="202"/>
      <c r="R206" s="202"/>
      <c r="S206" s="202"/>
      <c r="T206" s="203"/>
      <c r="AT206" s="197" t="s">
        <v>153</v>
      </c>
      <c r="AU206" s="197" t="s">
        <v>88</v>
      </c>
      <c r="AV206" s="14" t="s">
        <v>164</v>
      </c>
      <c r="AW206" s="14" t="s">
        <v>32</v>
      </c>
      <c r="AX206" s="14" t="s">
        <v>86</v>
      </c>
      <c r="AY206" s="197" t="s">
        <v>142</v>
      </c>
    </row>
    <row r="207" spans="1:65" s="2" customFormat="1" ht="33" customHeight="1">
      <c r="A207" s="34"/>
      <c r="B207" s="135"/>
      <c r="C207" s="167" t="s">
        <v>342</v>
      </c>
      <c r="D207" s="167" t="s">
        <v>145</v>
      </c>
      <c r="E207" s="168" t="s">
        <v>343</v>
      </c>
      <c r="F207" s="169" t="s">
        <v>344</v>
      </c>
      <c r="G207" s="170" t="s">
        <v>288</v>
      </c>
      <c r="H207" s="171">
        <v>102.449</v>
      </c>
      <c r="I207" s="172"/>
      <c r="J207" s="173">
        <f>ROUND(I207*H207,2)</f>
        <v>0</v>
      </c>
      <c r="K207" s="174"/>
      <c r="L207" s="35"/>
      <c r="M207" s="175" t="s">
        <v>1</v>
      </c>
      <c r="N207" s="176" t="s">
        <v>43</v>
      </c>
      <c r="O207" s="60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164</v>
      </c>
      <c r="AT207" s="179" t="s">
        <v>145</v>
      </c>
      <c r="AU207" s="179" t="s">
        <v>88</v>
      </c>
      <c r="AY207" s="17" t="s">
        <v>142</v>
      </c>
      <c r="BE207" s="100">
        <f>IF(N207="základní",J207,0)</f>
        <v>0</v>
      </c>
      <c r="BF207" s="100">
        <f>IF(N207="snížená",J207,0)</f>
        <v>0</v>
      </c>
      <c r="BG207" s="100">
        <f>IF(N207="zákl. přenesená",J207,0)</f>
        <v>0</v>
      </c>
      <c r="BH207" s="100">
        <f>IF(N207="sníž. přenesená",J207,0)</f>
        <v>0</v>
      </c>
      <c r="BI207" s="100">
        <f>IF(N207="nulová",J207,0)</f>
        <v>0</v>
      </c>
      <c r="BJ207" s="17" t="s">
        <v>86</v>
      </c>
      <c r="BK207" s="100">
        <f>ROUND(I207*H207,2)</f>
        <v>0</v>
      </c>
      <c r="BL207" s="17" t="s">
        <v>164</v>
      </c>
      <c r="BM207" s="179" t="s">
        <v>345</v>
      </c>
    </row>
    <row r="208" spans="1:65" s="2" customFormat="1" ht="39">
      <c r="A208" s="34"/>
      <c r="B208" s="35"/>
      <c r="C208" s="34"/>
      <c r="D208" s="180" t="s">
        <v>151</v>
      </c>
      <c r="E208" s="34"/>
      <c r="F208" s="181" t="s">
        <v>346</v>
      </c>
      <c r="G208" s="34"/>
      <c r="H208" s="34"/>
      <c r="I208" s="136"/>
      <c r="J208" s="34"/>
      <c r="K208" s="34"/>
      <c r="L208" s="35"/>
      <c r="M208" s="182"/>
      <c r="N208" s="183"/>
      <c r="O208" s="60"/>
      <c r="P208" s="60"/>
      <c r="Q208" s="60"/>
      <c r="R208" s="60"/>
      <c r="S208" s="60"/>
      <c r="T208" s="61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151</v>
      </c>
      <c r="AU208" s="17" t="s">
        <v>88</v>
      </c>
    </row>
    <row r="209" spans="1:65" s="13" customFormat="1" ht="11.25">
      <c r="B209" s="184"/>
      <c r="D209" s="180" t="s">
        <v>153</v>
      </c>
      <c r="E209" s="185" t="s">
        <v>1</v>
      </c>
      <c r="F209" s="186" t="s">
        <v>347</v>
      </c>
      <c r="H209" s="187">
        <v>49.817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5" t="s">
        <v>153</v>
      </c>
      <c r="AU209" s="185" t="s">
        <v>88</v>
      </c>
      <c r="AV209" s="13" t="s">
        <v>88</v>
      </c>
      <c r="AW209" s="13" t="s">
        <v>32</v>
      </c>
      <c r="AX209" s="13" t="s">
        <v>78</v>
      </c>
      <c r="AY209" s="185" t="s">
        <v>142</v>
      </c>
    </row>
    <row r="210" spans="1:65" s="13" customFormat="1" ht="11.25">
      <c r="B210" s="184"/>
      <c r="D210" s="180" t="s">
        <v>153</v>
      </c>
      <c r="E210" s="185" t="s">
        <v>1</v>
      </c>
      <c r="F210" s="186" t="s">
        <v>348</v>
      </c>
      <c r="H210" s="187">
        <v>52.631999999999998</v>
      </c>
      <c r="I210" s="188"/>
      <c r="L210" s="184"/>
      <c r="M210" s="189"/>
      <c r="N210" s="190"/>
      <c r="O210" s="190"/>
      <c r="P210" s="190"/>
      <c r="Q210" s="190"/>
      <c r="R210" s="190"/>
      <c r="S210" s="190"/>
      <c r="T210" s="191"/>
      <c r="AT210" s="185" t="s">
        <v>153</v>
      </c>
      <c r="AU210" s="185" t="s">
        <v>88</v>
      </c>
      <c r="AV210" s="13" t="s">
        <v>88</v>
      </c>
      <c r="AW210" s="13" t="s">
        <v>32</v>
      </c>
      <c r="AX210" s="13" t="s">
        <v>78</v>
      </c>
      <c r="AY210" s="185" t="s">
        <v>142</v>
      </c>
    </row>
    <row r="211" spans="1:65" s="14" customFormat="1" ht="11.25">
      <c r="B211" s="196"/>
      <c r="D211" s="180" t="s">
        <v>153</v>
      </c>
      <c r="E211" s="197" t="s">
        <v>1</v>
      </c>
      <c r="F211" s="198" t="s">
        <v>260</v>
      </c>
      <c r="H211" s="199">
        <v>102.449</v>
      </c>
      <c r="I211" s="200"/>
      <c r="L211" s="196"/>
      <c r="M211" s="201"/>
      <c r="N211" s="202"/>
      <c r="O211" s="202"/>
      <c r="P211" s="202"/>
      <c r="Q211" s="202"/>
      <c r="R211" s="202"/>
      <c r="S211" s="202"/>
      <c r="T211" s="203"/>
      <c r="AT211" s="197" t="s">
        <v>153</v>
      </c>
      <c r="AU211" s="197" t="s">
        <v>88</v>
      </c>
      <c r="AV211" s="14" t="s">
        <v>164</v>
      </c>
      <c r="AW211" s="14" t="s">
        <v>32</v>
      </c>
      <c r="AX211" s="14" t="s">
        <v>86</v>
      </c>
      <c r="AY211" s="197" t="s">
        <v>142</v>
      </c>
    </row>
    <row r="212" spans="1:65" s="2" customFormat="1" ht="16.5" customHeight="1">
      <c r="A212" s="34"/>
      <c r="B212" s="135"/>
      <c r="C212" s="211" t="s">
        <v>349</v>
      </c>
      <c r="D212" s="211" t="s">
        <v>350</v>
      </c>
      <c r="E212" s="212" t="s">
        <v>351</v>
      </c>
      <c r="F212" s="213" t="s">
        <v>352</v>
      </c>
      <c r="G212" s="214" t="s">
        <v>353</v>
      </c>
      <c r="H212" s="215">
        <v>194.654</v>
      </c>
      <c r="I212" s="216"/>
      <c r="J212" s="217">
        <f>ROUND(I212*H212,2)</f>
        <v>0</v>
      </c>
      <c r="K212" s="218"/>
      <c r="L212" s="219"/>
      <c r="M212" s="220" t="s">
        <v>1</v>
      </c>
      <c r="N212" s="221" t="s">
        <v>43</v>
      </c>
      <c r="O212" s="60"/>
      <c r="P212" s="177">
        <f>O212*H212</f>
        <v>0</v>
      </c>
      <c r="Q212" s="177">
        <v>1</v>
      </c>
      <c r="R212" s="177">
        <f>Q212*H212</f>
        <v>194.654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185</v>
      </c>
      <c r="AT212" s="179" t="s">
        <v>350</v>
      </c>
      <c r="AU212" s="179" t="s">
        <v>88</v>
      </c>
      <c r="AY212" s="17" t="s">
        <v>142</v>
      </c>
      <c r="BE212" s="100">
        <f>IF(N212="základní",J212,0)</f>
        <v>0</v>
      </c>
      <c r="BF212" s="100">
        <f>IF(N212="snížená",J212,0)</f>
        <v>0</v>
      </c>
      <c r="BG212" s="100">
        <f>IF(N212="zákl. přenesená",J212,0)</f>
        <v>0</v>
      </c>
      <c r="BH212" s="100">
        <f>IF(N212="sníž. přenesená",J212,0)</f>
        <v>0</v>
      </c>
      <c r="BI212" s="100">
        <f>IF(N212="nulová",J212,0)</f>
        <v>0</v>
      </c>
      <c r="BJ212" s="17" t="s">
        <v>86</v>
      </c>
      <c r="BK212" s="100">
        <f>ROUND(I212*H212,2)</f>
        <v>0</v>
      </c>
      <c r="BL212" s="17" t="s">
        <v>164</v>
      </c>
      <c r="BM212" s="179" t="s">
        <v>354</v>
      </c>
    </row>
    <row r="213" spans="1:65" s="2" customFormat="1" ht="11.25">
      <c r="A213" s="34"/>
      <c r="B213" s="35"/>
      <c r="C213" s="34"/>
      <c r="D213" s="180" t="s">
        <v>151</v>
      </c>
      <c r="E213" s="34"/>
      <c r="F213" s="181" t="s">
        <v>352</v>
      </c>
      <c r="G213" s="34"/>
      <c r="H213" s="34"/>
      <c r="I213" s="136"/>
      <c r="J213" s="34"/>
      <c r="K213" s="34"/>
      <c r="L213" s="35"/>
      <c r="M213" s="182"/>
      <c r="N213" s="183"/>
      <c r="O213" s="60"/>
      <c r="P213" s="60"/>
      <c r="Q213" s="60"/>
      <c r="R213" s="60"/>
      <c r="S213" s="60"/>
      <c r="T213" s="61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151</v>
      </c>
      <c r="AU213" s="17" t="s">
        <v>88</v>
      </c>
    </row>
    <row r="214" spans="1:65" s="2" customFormat="1" ht="33" customHeight="1">
      <c r="A214" s="34"/>
      <c r="B214" s="135"/>
      <c r="C214" s="167" t="s">
        <v>7</v>
      </c>
      <c r="D214" s="167" t="s">
        <v>145</v>
      </c>
      <c r="E214" s="168" t="s">
        <v>355</v>
      </c>
      <c r="F214" s="169" t="s">
        <v>356</v>
      </c>
      <c r="G214" s="170" t="s">
        <v>353</v>
      </c>
      <c r="H214" s="171">
        <v>610.62300000000005</v>
      </c>
      <c r="I214" s="172"/>
      <c r="J214" s="173">
        <f>ROUND(I214*H214,2)</f>
        <v>0</v>
      </c>
      <c r="K214" s="174"/>
      <c r="L214" s="35"/>
      <c r="M214" s="175" t="s">
        <v>1</v>
      </c>
      <c r="N214" s="176" t="s">
        <v>43</v>
      </c>
      <c r="O214" s="60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164</v>
      </c>
      <c r="AT214" s="179" t="s">
        <v>145</v>
      </c>
      <c r="AU214" s="179" t="s">
        <v>88</v>
      </c>
      <c r="AY214" s="17" t="s">
        <v>142</v>
      </c>
      <c r="BE214" s="100">
        <f>IF(N214="základní",J214,0)</f>
        <v>0</v>
      </c>
      <c r="BF214" s="100">
        <f>IF(N214="snížená",J214,0)</f>
        <v>0</v>
      </c>
      <c r="BG214" s="100">
        <f>IF(N214="zákl. přenesená",J214,0)</f>
        <v>0</v>
      </c>
      <c r="BH214" s="100">
        <f>IF(N214="sníž. přenesená",J214,0)</f>
        <v>0</v>
      </c>
      <c r="BI214" s="100">
        <f>IF(N214="nulová",J214,0)</f>
        <v>0</v>
      </c>
      <c r="BJ214" s="17" t="s">
        <v>86</v>
      </c>
      <c r="BK214" s="100">
        <f>ROUND(I214*H214,2)</f>
        <v>0</v>
      </c>
      <c r="BL214" s="17" t="s">
        <v>164</v>
      </c>
      <c r="BM214" s="179" t="s">
        <v>357</v>
      </c>
    </row>
    <row r="215" spans="1:65" s="2" customFormat="1" ht="29.25">
      <c r="A215" s="34"/>
      <c r="B215" s="35"/>
      <c r="C215" s="34"/>
      <c r="D215" s="180" t="s">
        <v>151</v>
      </c>
      <c r="E215" s="34"/>
      <c r="F215" s="181" t="s">
        <v>358</v>
      </c>
      <c r="G215" s="34"/>
      <c r="H215" s="34"/>
      <c r="I215" s="136"/>
      <c r="J215" s="34"/>
      <c r="K215" s="34"/>
      <c r="L215" s="35"/>
      <c r="M215" s="182"/>
      <c r="N215" s="183"/>
      <c r="O215" s="60"/>
      <c r="P215" s="60"/>
      <c r="Q215" s="60"/>
      <c r="R215" s="60"/>
      <c r="S215" s="60"/>
      <c r="T215" s="61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151</v>
      </c>
      <c r="AU215" s="17" t="s">
        <v>88</v>
      </c>
    </row>
    <row r="216" spans="1:65" s="13" customFormat="1" ht="11.25">
      <c r="B216" s="184"/>
      <c r="D216" s="180" t="s">
        <v>153</v>
      </c>
      <c r="E216" s="185" t="s">
        <v>1</v>
      </c>
      <c r="F216" s="186" t="s">
        <v>359</v>
      </c>
      <c r="H216" s="187">
        <v>497.22300000000001</v>
      </c>
      <c r="I216" s="188"/>
      <c r="L216" s="184"/>
      <c r="M216" s="189"/>
      <c r="N216" s="190"/>
      <c r="O216" s="190"/>
      <c r="P216" s="190"/>
      <c r="Q216" s="190"/>
      <c r="R216" s="190"/>
      <c r="S216" s="190"/>
      <c r="T216" s="191"/>
      <c r="AT216" s="185" t="s">
        <v>153</v>
      </c>
      <c r="AU216" s="185" t="s">
        <v>88</v>
      </c>
      <c r="AV216" s="13" t="s">
        <v>88</v>
      </c>
      <c r="AW216" s="13" t="s">
        <v>32</v>
      </c>
      <c r="AX216" s="13" t="s">
        <v>78</v>
      </c>
      <c r="AY216" s="185" t="s">
        <v>142</v>
      </c>
    </row>
    <row r="217" spans="1:65" s="13" customFormat="1" ht="11.25">
      <c r="B217" s="184"/>
      <c r="D217" s="180" t="s">
        <v>153</v>
      </c>
      <c r="E217" s="185" t="s">
        <v>1</v>
      </c>
      <c r="F217" s="186" t="s">
        <v>360</v>
      </c>
      <c r="H217" s="187">
        <v>113.4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5" t="s">
        <v>153</v>
      </c>
      <c r="AU217" s="185" t="s">
        <v>88</v>
      </c>
      <c r="AV217" s="13" t="s">
        <v>88</v>
      </c>
      <c r="AW217" s="13" t="s">
        <v>32</v>
      </c>
      <c r="AX217" s="13" t="s">
        <v>78</v>
      </c>
      <c r="AY217" s="185" t="s">
        <v>142</v>
      </c>
    </row>
    <row r="218" spans="1:65" s="14" customFormat="1" ht="11.25">
      <c r="B218" s="196"/>
      <c r="D218" s="180" t="s">
        <v>153</v>
      </c>
      <c r="E218" s="197" t="s">
        <v>1</v>
      </c>
      <c r="F218" s="198" t="s">
        <v>260</v>
      </c>
      <c r="H218" s="199">
        <v>610.62300000000005</v>
      </c>
      <c r="I218" s="200"/>
      <c r="L218" s="196"/>
      <c r="M218" s="201"/>
      <c r="N218" s="202"/>
      <c r="O218" s="202"/>
      <c r="P218" s="202"/>
      <c r="Q218" s="202"/>
      <c r="R218" s="202"/>
      <c r="S218" s="202"/>
      <c r="T218" s="203"/>
      <c r="AT218" s="197" t="s">
        <v>153</v>
      </c>
      <c r="AU218" s="197" t="s">
        <v>88</v>
      </c>
      <c r="AV218" s="14" t="s">
        <v>164</v>
      </c>
      <c r="AW218" s="14" t="s">
        <v>32</v>
      </c>
      <c r="AX218" s="14" t="s">
        <v>86</v>
      </c>
      <c r="AY218" s="197" t="s">
        <v>142</v>
      </c>
    </row>
    <row r="219" spans="1:65" s="2" customFormat="1" ht="16.5" customHeight="1">
      <c r="A219" s="34"/>
      <c r="B219" s="135"/>
      <c r="C219" s="167" t="s">
        <v>361</v>
      </c>
      <c r="D219" s="167" t="s">
        <v>145</v>
      </c>
      <c r="E219" s="168" t="s">
        <v>362</v>
      </c>
      <c r="F219" s="169" t="s">
        <v>363</v>
      </c>
      <c r="G219" s="170" t="s">
        <v>288</v>
      </c>
      <c r="H219" s="171">
        <v>339.23500000000001</v>
      </c>
      <c r="I219" s="172"/>
      <c r="J219" s="173">
        <f>ROUND(I219*H219,2)</f>
        <v>0</v>
      </c>
      <c r="K219" s="174"/>
      <c r="L219" s="35"/>
      <c r="M219" s="175" t="s">
        <v>1</v>
      </c>
      <c r="N219" s="176" t="s">
        <v>43</v>
      </c>
      <c r="O219" s="60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164</v>
      </c>
      <c r="AT219" s="179" t="s">
        <v>145</v>
      </c>
      <c r="AU219" s="179" t="s">
        <v>88</v>
      </c>
      <c r="AY219" s="17" t="s">
        <v>142</v>
      </c>
      <c r="BE219" s="100">
        <f>IF(N219="základní",J219,0)</f>
        <v>0</v>
      </c>
      <c r="BF219" s="100">
        <f>IF(N219="snížená",J219,0)</f>
        <v>0</v>
      </c>
      <c r="BG219" s="100">
        <f>IF(N219="zákl. přenesená",J219,0)</f>
        <v>0</v>
      </c>
      <c r="BH219" s="100">
        <f>IF(N219="sníž. přenesená",J219,0)</f>
        <v>0</v>
      </c>
      <c r="BI219" s="100">
        <f>IF(N219="nulová",J219,0)</f>
        <v>0</v>
      </c>
      <c r="BJ219" s="17" t="s">
        <v>86</v>
      </c>
      <c r="BK219" s="100">
        <f>ROUND(I219*H219,2)</f>
        <v>0</v>
      </c>
      <c r="BL219" s="17" t="s">
        <v>164</v>
      </c>
      <c r="BM219" s="179" t="s">
        <v>364</v>
      </c>
    </row>
    <row r="220" spans="1:65" s="2" customFormat="1" ht="19.5">
      <c r="A220" s="34"/>
      <c r="B220" s="35"/>
      <c r="C220" s="34"/>
      <c r="D220" s="180" t="s">
        <v>151</v>
      </c>
      <c r="E220" s="34"/>
      <c r="F220" s="181" t="s">
        <v>365</v>
      </c>
      <c r="G220" s="34"/>
      <c r="H220" s="34"/>
      <c r="I220" s="136"/>
      <c r="J220" s="34"/>
      <c r="K220" s="34"/>
      <c r="L220" s="35"/>
      <c r="M220" s="182"/>
      <c r="N220" s="183"/>
      <c r="O220" s="60"/>
      <c r="P220" s="60"/>
      <c r="Q220" s="60"/>
      <c r="R220" s="60"/>
      <c r="S220" s="60"/>
      <c r="T220" s="61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151</v>
      </c>
      <c r="AU220" s="17" t="s">
        <v>88</v>
      </c>
    </row>
    <row r="221" spans="1:65" s="13" customFormat="1" ht="11.25">
      <c r="B221" s="184"/>
      <c r="D221" s="180" t="s">
        <v>153</v>
      </c>
      <c r="E221" s="185" t="s">
        <v>1</v>
      </c>
      <c r="F221" s="186" t="s">
        <v>207</v>
      </c>
      <c r="H221" s="187">
        <v>276.23500000000001</v>
      </c>
      <c r="I221" s="188"/>
      <c r="L221" s="184"/>
      <c r="M221" s="189"/>
      <c r="N221" s="190"/>
      <c r="O221" s="190"/>
      <c r="P221" s="190"/>
      <c r="Q221" s="190"/>
      <c r="R221" s="190"/>
      <c r="S221" s="190"/>
      <c r="T221" s="191"/>
      <c r="AT221" s="185" t="s">
        <v>153</v>
      </c>
      <c r="AU221" s="185" t="s">
        <v>88</v>
      </c>
      <c r="AV221" s="13" t="s">
        <v>88</v>
      </c>
      <c r="AW221" s="13" t="s">
        <v>32</v>
      </c>
      <c r="AX221" s="13" t="s">
        <v>78</v>
      </c>
      <c r="AY221" s="185" t="s">
        <v>142</v>
      </c>
    </row>
    <row r="222" spans="1:65" s="13" customFormat="1" ht="11.25">
      <c r="B222" s="184"/>
      <c r="D222" s="180" t="s">
        <v>153</v>
      </c>
      <c r="E222" s="185" t="s">
        <v>1</v>
      </c>
      <c r="F222" s="186" t="s">
        <v>340</v>
      </c>
      <c r="H222" s="187">
        <v>63</v>
      </c>
      <c r="I222" s="188"/>
      <c r="L222" s="184"/>
      <c r="M222" s="189"/>
      <c r="N222" s="190"/>
      <c r="O222" s="190"/>
      <c r="P222" s="190"/>
      <c r="Q222" s="190"/>
      <c r="R222" s="190"/>
      <c r="S222" s="190"/>
      <c r="T222" s="191"/>
      <c r="AT222" s="185" t="s">
        <v>153</v>
      </c>
      <c r="AU222" s="185" t="s">
        <v>88</v>
      </c>
      <c r="AV222" s="13" t="s">
        <v>88</v>
      </c>
      <c r="AW222" s="13" t="s">
        <v>32</v>
      </c>
      <c r="AX222" s="13" t="s">
        <v>78</v>
      </c>
      <c r="AY222" s="185" t="s">
        <v>142</v>
      </c>
    </row>
    <row r="223" spans="1:65" s="14" customFormat="1" ht="11.25">
      <c r="B223" s="196"/>
      <c r="D223" s="180" t="s">
        <v>153</v>
      </c>
      <c r="E223" s="197" t="s">
        <v>1</v>
      </c>
      <c r="F223" s="198" t="s">
        <v>260</v>
      </c>
      <c r="H223" s="199">
        <v>339.23500000000001</v>
      </c>
      <c r="I223" s="200"/>
      <c r="L223" s="196"/>
      <c r="M223" s="201"/>
      <c r="N223" s="202"/>
      <c r="O223" s="202"/>
      <c r="P223" s="202"/>
      <c r="Q223" s="202"/>
      <c r="R223" s="202"/>
      <c r="S223" s="202"/>
      <c r="T223" s="203"/>
      <c r="AT223" s="197" t="s">
        <v>153</v>
      </c>
      <c r="AU223" s="197" t="s">
        <v>88</v>
      </c>
      <c r="AV223" s="14" t="s">
        <v>164</v>
      </c>
      <c r="AW223" s="14" t="s">
        <v>32</v>
      </c>
      <c r="AX223" s="14" t="s">
        <v>86</v>
      </c>
      <c r="AY223" s="197" t="s">
        <v>142</v>
      </c>
    </row>
    <row r="224" spans="1:65" s="2" customFormat="1" ht="24.2" customHeight="1">
      <c r="A224" s="34"/>
      <c r="B224" s="135"/>
      <c r="C224" s="167" t="s">
        <v>366</v>
      </c>
      <c r="D224" s="167" t="s">
        <v>145</v>
      </c>
      <c r="E224" s="168" t="s">
        <v>367</v>
      </c>
      <c r="F224" s="169" t="s">
        <v>368</v>
      </c>
      <c r="G224" s="170" t="s">
        <v>238</v>
      </c>
      <c r="H224" s="171">
        <v>256.12200000000001</v>
      </c>
      <c r="I224" s="172"/>
      <c r="J224" s="173">
        <f>ROUND(I224*H224,2)</f>
        <v>0</v>
      </c>
      <c r="K224" s="174"/>
      <c r="L224" s="35"/>
      <c r="M224" s="175" t="s">
        <v>1</v>
      </c>
      <c r="N224" s="176" t="s">
        <v>43</v>
      </c>
      <c r="O224" s="60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164</v>
      </c>
      <c r="AT224" s="179" t="s">
        <v>145</v>
      </c>
      <c r="AU224" s="179" t="s">
        <v>88</v>
      </c>
      <c r="AY224" s="17" t="s">
        <v>142</v>
      </c>
      <c r="BE224" s="100">
        <f>IF(N224="základní",J224,0)</f>
        <v>0</v>
      </c>
      <c r="BF224" s="100">
        <f>IF(N224="snížená",J224,0)</f>
        <v>0</v>
      </c>
      <c r="BG224" s="100">
        <f>IF(N224="zákl. přenesená",J224,0)</f>
        <v>0</v>
      </c>
      <c r="BH224" s="100">
        <f>IF(N224="sníž. přenesená",J224,0)</f>
        <v>0</v>
      </c>
      <c r="BI224" s="100">
        <f>IF(N224="nulová",J224,0)</f>
        <v>0</v>
      </c>
      <c r="BJ224" s="17" t="s">
        <v>86</v>
      </c>
      <c r="BK224" s="100">
        <f>ROUND(I224*H224,2)</f>
        <v>0</v>
      </c>
      <c r="BL224" s="17" t="s">
        <v>164</v>
      </c>
      <c r="BM224" s="179" t="s">
        <v>369</v>
      </c>
    </row>
    <row r="225" spans="1:65" s="2" customFormat="1" ht="19.5">
      <c r="A225" s="34"/>
      <c r="B225" s="35"/>
      <c r="C225" s="34"/>
      <c r="D225" s="180" t="s">
        <v>151</v>
      </c>
      <c r="E225" s="34"/>
      <c r="F225" s="181" t="s">
        <v>370</v>
      </c>
      <c r="G225" s="34"/>
      <c r="H225" s="34"/>
      <c r="I225" s="136"/>
      <c r="J225" s="34"/>
      <c r="K225" s="34"/>
      <c r="L225" s="35"/>
      <c r="M225" s="182"/>
      <c r="N225" s="183"/>
      <c r="O225" s="60"/>
      <c r="P225" s="60"/>
      <c r="Q225" s="60"/>
      <c r="R225" s="60"/>
      <c r="S225" s="60"/>
      <c r="T225" s="61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151</v>
      </c>
      <c r="AU225" s="17" t="s">
        <v>88</v>
      </c>
    </row>
    <row r="226" spans="1:65" s="13" customFormat="1" ht="11.25">
      <c r="B226" s="184"/>
      <c r="D226" s="180" t="s">
        <v>153</v>
      </c>
      <c r="E226" s="185" t="s">
        <v>1</v>
      </c>
      <c r="F226" s="186" t="s">
        <v>371</v>
      </c>
      <c r="H226" s="187">
        <v>124.542</v>
      </c>
      <c r="I226" s="188"/>
      <c r="L226" s="184"/>
      <c r="M226" s="189"/>
      <c r="N226" s="190"/>
      <c r="O226" s="190"/>
      <c r="P226" s="190"/>
      <c r="Q226" s="190"/>
      <c r="R226" s="190"/>
      <c r="S226" s="190"/>
      <c r="T226" s="191"/>
      <c r="AT226" s="185" t="s">
        <v>153</v>
      </c>
      <c r="AU226" s="185" t="s">
        <v>88</v>
      </c>
      <c r="AV226" s="13" t="s">
        <v>88</v>
      </c>
      <c r="AW226" s="13" t="s">
        <v>32</v>
      </c>
      <c r="AX226" s="13" t="s">
        <v>78</v>
      </c>
      <c r="AY226" s="185" t="s">
        <v>142</v>
      </c>
    </row>
    <row r="227" spans="1:65" s="13" customFormat="1" ht="11.25">
      <c r="B227" s="184"/>
      <c r="D227" s="180" t="s">
        <v>153</v>
      </c>
      <c r="E227" s="185" t="s">
        <v>1</v>
      </c>
      <c r="F227" s="186" t="s">
        <v>372</v>
      </c>
      <c r="H227" s="187">
        <v>131.58000000000001</v>
      </c>
      <c r="I227" s="188"/>
      <c r="L227" s="184"/>
      <c r="M227" s="189"/>
      <c r="N227" s="190"/>
      <c r="O227" s="190"/>
      <c r="P227" s="190"/>
      <c r="Q227" s="190"/>
      <c r="R227" s="190"/>
      <c r="S227" s="190"/>
      <c r="T227" s="191"/>
      <c r="AT227" s="185" t="s">
        <v>153</v>
      </c>
      <c r="AU227" s="185" t="s">
        <v>88</v>
      </c>
      <c r="AV227" s="13" t="s">
        <v>88</v>
      </c>
      <c r="AW227" s="13" t="s">
        <v>32</v>
      </c>
      <c r="AX227" s="13" t="s">
        <v>78</v>
      </c>
      <c r="AY227" s="185" t="s">
        <v>142</v>
      </c>
    </row>
    <row r="228" spans="1:65" s="14" customFormat="1" ht="11.25">
      <c r="B228" s="196"/>
      <c r="D228" s="180" t="s">
        <v>153</v>
      </c>
      <c r="E228" s="197" t="s">
        <v>1</v>
      </c>
      <c r="F228" s="198" t="s">
        <v>260</v>
      </c>
      <c r="H228" s="199">
        <v>256.12200000000001</v>
      </c>
      <c r="I228" s="200"/>
      <c r="L228" s="196"/>
      <c r="M228" s="201"/>
      <c r="N228" s="202"/>
      <c r="O228" s="202"/>
      <c r="P228" s="202"/>
      <c r="Q228" s="202"/>
      <c r="R228" s="202"/>
      <c r="S228" s="202"/>
      <c r="T228" s="203"/>
      <c r="AT228" s="197" t="s">
        <v>153</v>
      </c>
      <c r="AU228" s="197" t="s">
        <v>88</v>
      </c>
      <c r="AV228" s="14" t="s">
        <v>164</v>
      </c>
      <c r="AW228" s="14" t="s">
        <v>32</v>
      </c>
      <c r="AX228" s="14" t="s">
        <v>86</v>
      </c>
      <c r="AY228" s="197" t="s">
        <v>142</v>
      </c>
    </row>
    <row r="229" spans="1:65" s="12" customFormat="1" ht="22.9" customHeight="1">
      <c r="B229" s="154"/>
      <c r="D229" s="155" t="s">
        <v>77</v>
      </c>
      <c r="E229" s="165" t="s">
        <v>88</v>
      </c>
      <c r="F229" s="165" t="s">
        <v>373</v>
      </c>
      <c r="I229" s="157"/>
      <c r="J229" s="166">
        <f>BK229</f>
        <v>0</v>
      </c>
      <c r="L229" s="154"/>
      <c r="M229" s="159"/>
      <c r="N229" s="160"/>
      <c r="O229" s="160"/>
      <c r="P229" s="161">
        <f>SUM(P230:P244)</f>
        <v>0</v>
      </c>
      <c r="Q229" s="160"/>
      <c r="R229" s="161">
        <f>SUM(R230:R244)</f>
        <v>14.560639999999999</v>
      </c>
      <c r="S229" s="160"/>
      <c r="T229" s="162">
        <f>SUM(T230:T244)</f>
        <v>0</v>
      </c>
      <c r="AR229" s="155" t="s">
        <v>86</v>
      </c>
      <c r="AT229" s="163" t="s">
        <v>77</v>
      </c>
      <c r="AU229" s="163" t="s">
        <v>86</v>
      </c>
      <c r="AY229" s="155" t="s">
        <v>142</v>
      </c>
      <c r="BK229" s="164">
        <f>SUM(BK230:BK244)</f>
        <v>0</v>
      </c>
    </row>
    <row r="230" spans="1:65" s="2" customFormat="1" ht="33" customHeight="1">
      <c r="A230" s="34"/>
      <c r="B230" s="135"/>
      <c r="C230" s="167" t="s">
        <v>374</v>
      </c>
      <c r="D230" s="167" t="s">
        <v>145</v>
      </c>
      <c r="E230" s="168" t="s">
        <v>375</v>
      </c>
      <c r="F230" s="169" t="s">
        <v>376</v>
      </c>
      <c r="G230" s="170" t="s">
        <v>288</v>
      </c>
      <c r="H230" s="171">
        <v>14.4</v>
      </c>
      <c r="I230" s="172"/>
      <c r="J230" s="173">
        <f>ROUND(I230*H230,2)</f>
        <v>0</v>
      </c>
      <c r="K230" s="174"/>
      <c r="L230" s="35"/>
      <c r="M230" s="175" t="s">
        <v>1</v>
      </c>
      <c r="N230" s="176" t="s">
        <v>43</v>
      </c>
      <c r="O230" s="60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164</v>
      </c>
      <c r="AT230" s="179" t="s">
        <v>145</v>
      </c>
      <c r="AU230" s="179" t="s">
        <v>88</v>
      </c>
      <c r="AY230" s="17" t="s">
        <v>142</v>
      </c>
      <c r="BE230" s="100">
        <f>IF(N230="základní",J230,0)</f>
        <v>0</v>
      </c>
      <c r="BF230" s="100">
        <f>IF(N230="snížená",J230,0)</f>
        <v>0</v>
      </c>
      <c r="BG230" s="100">
        <f>IF(N230="zákl. přenesená",J230,0)</f>
        <v>0</v>
      </c>
      <c r="BH230" s="100">
        <f>IF(N230="sníž. přenesená",J230,0)</f>
        <v>0</v>
      </c>
      <c r="BI230" s="100">
        <f>IF(N230="nulová",J230,0)</f>
        <v>0</v>
      </c>
      <c r="BJ230" s="17" t="s">
        <v>86</v>
      </c>
      <c r="BK230" s="100">
        <f>ROUND(I230*H230,2)</f>
        <v>0</v>
      </c>
      <c r="BL230" s="17" t="s">
        <v>164</v>
      </c>
      <c r="BM230" s="179" t="s">
        <v>377</v>
      </c>
    </row>
    <row r="231" spans="1:65" s="2" customFormat="1" ht="29.25">
      <c r="A231" s="34"/>
      <c r="B231" s="35"/>
      <c r="C231" s="34"/>
      <c r="D231" s="180" t="s">
        <v>151</v>
      </c>
      <c r="E231" s="34"/>
      <c r="F231" s="181" t="s">
        <v>378</v>
      </c>
      <c r="G231" s="34"/>
      <c r="H231" s="34"/>
      <c r="I231" s="136"/>
      <c r="J231" s="34"/>
      <c r="K231" s="34"/>
      <c r="L231" s="35"/>
      <c r="M231" s="182"/>
      <c r="N231" s="183"/>
      <c r="O231" s="60"/>
      <c r="P231" s="60"/>
      <c r="Q231" s="60"/>
      <c r="R231" s="60"/>
      <c r="S231" s="60"/>
      <c r="T231" s="61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151</v>
      </c>
      <c r="AU231" s="17" t="s">
        <v>88</v>
      </c>
    </row>
    <row r="232" spans="1:65" s="13" customFormat="1" ht="11.25">
      <c r="B232" s="184"/>
      <c r="D232" s="180" t="s">
        <v>153</v>
      </c>
      <c r="E232" s="185" t="s">
        <v>1</v>
      </c>
      <c r="F232" s="186" t="s">
        <v>379</v>
      </c>
      <c r="H232" s="187">
        <v>14.4</v>
      </c>
      <c r="I232" s="188"/>
      <c r="L232" s="184"/>
      <c r="M232" s="189"/>
      <c r="N232" s="190"/>
      <c r="O232" s="190"/>
      <c r="P232" s="190"/>
      <c r="Q232" s="190"/>
      <c r="R232" s="190"/>
      <c r="S232" s="190"/>
      <c r="T232" s="191"/>
      <c r="AT232" s="185" t="s">
        <v>153</v>
      </c>
      <c r="AU232" s="185" t="s">
        <v>88</v>
      </c>
      <c r="AV232" s="13" t="s">
        <v>88</v>
      </c>
      <c r="AW232" s="13" t="s">
        <v>32</v>
      </c>
      <c r="AX232" s="13" t="s">
        <v>86</v>
      </c>
      <c r="AY232" s="185" t="s">
        <v>142</v>
      </c>
    </row>
    <row r="233" spans="1:65" s="2" customFormat="1" ht="24.2" customHeight="1">
      <c r="A233" s="34"/>
      <c r="B233" s="135"/>
      <c r="C233" s="167" t="s">
        <v>380</v>
      </c>
      <c r="D233" s="167" t="s">
        <v>145</v>
      </c>
      <c r="E233" s="168" t="s">
        <v>381</v>
      </c>
      <c r="F233" s="169" t="s">
        <v>382</v>
      </c>
      <c r="G233" s="170" t="s">
        <v>238</v>
      </c>
      <c r="H233" s="171">
        <v>128</v>
      </c>
      <c r="I233" s="172"/>
      <c r="J233" s="173">
        <f>ROUND(I233*H233,2)</f>
        <v>0</v>
      </c>
      <c r="K233" s="174"/>
      <c r="L233" s="35"/>
      <c r="M233" s="175" t="s">
        <v>1</v>
      </c>
      <c r="N233" s="176" t="s">
        <v>43</v>
      </c>
      <c r="O233" s="60"/>
      <c r="P233" s="177">
        <f>O233*H233</f>
        <v>0</v>
      </c>
      <c r="Q233" s="177">
        <v>1.7000000000000001E-4</v>
      </c>
      <c r="R233" s="177">
        <f>Q233*H233</f>
        <v>2.1760000000000002E-2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164</v>
      </c>
      <c r="AT233" s="179" t="s">
        <v>145</v>
      </c>
      <c r="AU233" s="179" t="s">
        <v>88</v>
      </c>
      <c r="AY233" s="17" t="s">
        <v>142</v>
      </c>
      <c r="BE233" s="100">
        <f>IF(N233="základní",J233,0)</f>
        <v>0</v>
      </c>
      <c r="BF233" s="100">
        <f>IF(N233="snížená",J233,0)</f>
        <v>0</v>
      </c>
      <c r="BG233" s="100">
        <f>IF(N233="zákl. přenesená",J233,0)</f>
        <v>0</v>
      </c>
      <c r="BH233" s="100">
        <f>IF(N233="sníž. přenesená",J233,0)</f>
        <v>0</v>
      </c>
      <c r="BI233" s="100">
        <f>IF(N233="nulová",J233,0)</f>
        <v>0</v>
      </c>
      <c r="BJ233" s="17" t="s">
        <v>86</v>
      </c>
      <c r="BK233" s="100">
        <f>ROUND(I233*H233,2)</f>
        <v>0</v>
      </c>
      <c r="BL233" s="17" t="s">
        <v>164</v>
      </c>
      <c r="BM233" s="179" t="s">
        <v>383</v>
      </c>
    </row>
    <row r="234" spans="1:65" s="2" customFormat="1" ht="19.5">
      <c r="A234" s="34"/>
      <c r="B234" s="35"/>
      <c r="C234" s="34"/>
      <c r="D234" s="180" t="s">
        <v>151</v>
      </c>
      <c r="E234" s="34"/>
      <c r="F234" s="181" t="s">
        <v>384</v>
      </c>
      <c r="G234" s="34"/>
      <c r="H234" s="34"/>
      <c r="I234" s="136"/>
      <c r="J234" s="34"/>
      <c r="K234" s="34"/>
      <c r="L234" s="35"/>
      <c r="M234" s="182"/>
      <c r="N234" s="183"/>
      <c r="O234" s="60"/>
      <c r="P234" s="60"/>
      <c r="Q234" s="60"/>
      <c r="R234" s="60"/>
      <c r="S234" s="60"/>
      <c r="T234" s="61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151</v>
      </c>
      <c r="AU234" s="17" t="s">
        <v>88</v>
      </c>
    </row>
    <row r="235" spans="1:65" s="15" customFormat="1" ht="11.25">
      <c r="B235" s="204"/>
      <c r="D235" s="180" t="s">
        <v>153</v>
      </c>
      <c r="E235" s="205" t="s">
        <v>1</v>
      </c>
      <c r="F235" s="206" t="s">
        <v>385</v>
      </c>
      <c r="H235" s="205" t="s">
        <v>1</v>
      </c>
      <c r="I235" s="207"/>
      <c r="L235" s="204"/>
      <c r="M235" s="208"/>
      <c r="N235" s="209"/>
      <c r="O235" s="209"/>
      <c r="P235" s="209"/>
      <c r="Q235" s="209"/>
      <c r="R235" s="209"/>
      <c r="S235" s="209"/>
      <c r="T235" s="210"/>
      <c r="AT235" s="205" t="s">
        <v>153</v>
      </c>
      <c r="AU235" s="205" t="s">
        <v>88</v>
      </c>
      <c r="AV235" s="15" t="s">
        <v>86</v>
      </c>
      <c r="AW235" s="15" t="s">
        <v>32</v>
      </c>
      <c r="AX235" s="15" t="s">
        <v>78</v>
      </c>
      <c r="AY235" s="205" t="s">
        <v>142</v>
      </c>
    </row>
    <row r="236" spans="1:65" s="13" customFormat="1" ht="11.25">
      <c r="B236" s="184"/>
      <c r="D236" s="180" t="s">
        <v>153</v>
      </c>
      <c r="E236" s="185" t="s">
        <v>1</v>
      </c>
      <c r="F236" s="186" t="s">
        <v>386</v>
      </c>
      <c r="H236" s="187">
        <v>128</v>
      </c>
      <c r="I236" s="188"/>
      <c r="L236" s="184"/>
      <c r="M236" s="189"/>
      <c r="N236" s="190"/>
      <c r="O236" s="190"/>
      <c r="P236" s="190"/>
      <c r="Q236" s="190"/>
      <c r="R236" s="190"/>
      <c r="S236" s="190"/>
      <c r="T236" s="191"/>
      <c r="AT236" s="185" t="s">
        <v>153</v>
      </c>
      <c r="AU236" s="185" t="s">
        <v>88</v>
      </c>
      <c r="AV236" s="13" t="s">
        <v>88</v>
      </c>
      <c r="AW236" s="13" t="s">
        <v>32</v>
      </c>
      <c r="AX236" s="13" t="s">
        <v>86</v>
      </c>
      <c r="AY236" s="185" t="s">
        <v>142</v>
      </c>
    </row>
    <row r="237" spans="1:65" s="2" customFormat="1" ht="24.2" customHeight="1">
      <c r="A237" s="34"/>
      <c r="B237" s="135"/>
      <c r="C237" s="211" t="s">
        <v>387</v>
      </c>
      <c r="D237" s="211" t="s">
        <v>350</v>
      </c>
      <c r="E237" s="212" t="s">
        <v>388</v>
      </c>
      <c r="F237" s="213" t="s">
        <v>389</v>
      </c>
      <c r="G237" s="214" t="s">
        <v>238</v>
      </c>
      <c r="H237" s="215">
        <v>128</v>
      </c>
      <c r="I237" s="216"/>
      <c r="J237" s="217">
        <f>ROUND(I237*H237,2)</f>
        <v>0</v>
      </c>
      <c r="K237" s="218"/>
      <c r="L237" s="219"/>
      <c r="M237" s="220" t="s">
        <v>1</v>
      </c>
      <c r="N237" s="221" t="s">
        <v>43</v>
      </c>
      <c r="O237" s="60"/>
      <c r="P237" s="177">
        <f>O237*H237</f>
        <v>0</v>
      </c>
      <c r="Q237" s="177">
        <v>2.9999999999999997E-4</v>
      </c>
      <c r="R237" s="177">
        <f>Q237*H237</f>
        <v>3.8399999999999997E-2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185</v>
      </c>
      <c r="AT237" s="179" t="s">
        <v>350</v>
      </c>
      <c r="AU237" s="179" t="s">
        <v>88</v>
      </c>
      <c r="AY237" s="17" t="s">
        <v>142</v>
      </c>
      <c r="BE237" s="100">
        <f>IF(N237="základní",J237,0)</f>
        <v>0</v>
      </c>
      <c r="BF237" s="100">
        <f>IF(N237="snížená",J237,0)</f>
        <v>0</v>
      </c>
      <c r="BG237" s="100">
        <f>IF(N237="zákl. přenesená",J237,0)</f>
        <v>0</v>
      </c>
      <c r="BH237" s="100">
        <f>IF(N237="sníž. přenesená",J237,0)</f>
        <v>0</v>
      </c>
      <c r="BI237" s="100">
        <f>IF(N237="nulová",J237,0)</f>
        <v>0</v>
      </c>
      <c r="BJ237" s="17" t="s">
        <v>86</v>
      </c>
      <c r="BK237" s="100">
        <f>ROUND(I237*H237,2)</f>
        <v>0</v>
      </c>
      <c r="BL237" s="17" t="s">
        <v>164</v>
      </c>
      <c r="BM237" s="179" t="s">
        <v>390</v>
      </c>
    </row>
    <row r="238" spans="1:65" s="2" customFormat="1" ht="19.5">
      <c r="A238" s="34"/>
      <c r="B238" s="35"/>
      <c r="C238" s="34"/>
      <c r="D238" s="180" t="s">
        <v>151</v>
      </c>
      <c r="E238" s="34"/>
      <c r="F238" s="181" t="s">
        <v>389</v>
      </c>
      <c r="G238" s="34"/>
      <c r="H238" s="34"/>
      <c r="I238" s="136"/>
      <c r="J238" s="34"/>
      <c r="K238" s="34"/>
      <c r="L238" s="35"/>
      <c r="M238" s="182"/>
      <c r="N238" s="183"/>
      <c r="O238" s="60"/>
      <c r="P238" s="60"/>
      <c r="Q238" s="60"/>
      <c r="R238" s="60"/>
      <c r="S238" s="60"/>
      <c r="T238" s="61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151</v>
      </c>
      <c r="AU238" s="17" t="s">
        <v>88</v>
      </c>
    </row>
    <row r="239" spans="1:65" s="2" customFormat="1" ht="24.2" customHeight="1">
      <c r="A239" s="34"/>
      <c r="B239" s="135"/>
      <c r="C239" s="167" t="s">
        <v>391</v>
      </c>
      <c r="D239" s="167" t="s">
        <v>145</v>
      </c>
      <c r="E239" s="168" t="s">
        <v>392</v>
      </c>
      <c r="F239" s="169" t="s">
        <v>393</v>
      </c>
      <c r="G239" s="170" t="s">
        <v>288</v>
      </c>
      <c r="H239" s="171">
        <v>1.44</v>
      </c>
      <c r="I239" s="172"/>
      <c r="J239" s="173">
        <f>ROUND(I239*H239,2)</f>
        <v>0</v>
      </c>
      <c r="K239" s="174"/>
      <c r="L239" s="35"/>
      <c r="M239" s="175" t="s">
        <v>1</v>
      </c>
      <c r="N239" s="176" t="s">
        <v>43</v>
      </c>
      <c r="O239" s="60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164</v>
      </c>
      <c r="AT239" s="179" t="s">
        <v>145</v>
      </c>
      <c r="AU239" s="179" t="s">
        <v>88</v>
      </c>
      <c r="AY239" s="17" t="s">
        <v>142</v>
      </c>
      <c r="BE239" s="100">
        <f>IF(N239="základní",J239,0)</f>
        <v>0</v>
      </c>
      <c r="BF239" s="100">
        <f>IF(N239="snížená",J239,0)</f>
        <v>0</v>
      </c>
      <c r="BG239" s="100">
        <f>IF(N239="zákl. přenesená",J239,0)</f>
        <v>0</v>
      </c>
      <c r="BH239" s="100">
        <f>IF(N239="sníž. přenesená",J239,0)</f>
        <v>0</v>
      </c>
      <c r="BI239" s="100">
        <f>IF(N239="nulová",J239,0)</f>
        <v>0</v>
      </c>
      <c r="BJ239" s="17" t="s">
        <v>86</v>
      </c>
      <c r="BK239" s="100">
        <f>ROUND(I239*H239,2)</f>
        <v>0</v>
      </c>
      <c r="BL239" s="17" t="s">
        <v>164</v>
      </c>
      <c r="BM239" s="179" t="s">
        <v>394</v>
      </c>
    </row>
    <row r="240" spans="1:65" s="2" customFormat="1" ht="11.25">
      <c r="A240" s="34"/>
      <c r="B240" s="35"/>
      <c r="C240" s="34"/>
      <c r="D240" s="180" t="s">
        <v>151</v>
      </c>
      <c r="E240" s="34"/>
      <c r="F240" s="181" t="s">
        <v>395</v>
      </c>
      <c r="G240" s="34"/>
      <c r="H240" s="34"/>
      <c r="I240" s="136"/>
      <c r="J240" s="34"/>
      <c r="K240" s="34"/>
      <c r="L240" s="35"/>
      <c r="M240" s="182"/>
      <c r="N240" s="183"/>
      <c r="O240" s="60"/>
      <c r="P240" s="60"/>
      <c r="Q240" s="60"/>
      <c r="R240" s="60"/>
      <c r="S240" s="60"/>
      <c r="T240" s="61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151</v>
      </c>
      <c r="AU240" s="17" t="s">
        <v>88</v>
      </c>
    </row>
    <row r="241" spans="1:65" s="13" customFormat="1" ht="11.25">
      <c r="B241" s="184"/>
      <c r="D241" s="180" t="s">
        <v>153</v>
      </c>
      <c r="E241" s="185" t="s">
        <v>1</v>
      </c>
      <c r="F241" s="186" t="s">
        <v>396</v>
      </c>
      <c r="H241" s="187">
        <v>1.44</v>
      </c>
      <c r="I241" s="188"/>
      <c r="L241" s="184"/>
      <c r="M241" s="189"/>
      <c r="N241" s="190"/>
      <c r="O241" s="190"/>
      <c r="P241" s="190"/>
      <c r="Q241" s="190"/>
      <c r="R241" s="190"/>
      <c r="S241" s="190"/>
      <c r="T241" s="191"/>
      <c r="AT241" s="185" t="s">
        <v>153</v>
      </c>
      <c r="AU241" s="185" t="s">
        <v>88</v>
      </c>
      <c r="AV241" s="13" t="s">
        <v>88</v>
      </c>
      <c r="AW241" s="13" t="s">
        <v>32</v>
      </c>
      <c r="AX241" s="13" t="s">
        <v>86</v>
      </c>
      <c r="AY241" s="185" t="s">
        <v>142</v>
      </c>
    </row>
    <row r="242" spans="1:65" s="2" customFormat="1" ht="33" customHeight="1">
      <c r="A242" s="34"/>
      <c r="B242" s="135"/>
      <c r="C242" s="167" t="s">
        <v>397</v>
      </c>
      <c r="D242" s="167" t="s">
        <v>145</v>
      </c>
      <c r="E242" s="168" t="s">
        <v>398</v>
      </c>
      <c r="F242" s="169" t="s">
        <v>399</v>
      </c>
      <c r="G242" s="170" t="s">
        <v>277</v>
      </c>
      <c r="H242" s="171">
        <v>64</v>
      </c>
      <c r="I242" s="172"/>
      <c r="J242" s="173">
        <f>ROUND(I242*H242,2)</f>
        <v>0</v>
      </c>
      <c r="K242" s="174"/>
      <c r="L242" s="35"/>
      <c r="M242" s="175" t="s">
        <v>1</v>
      </c>
      <c r="N242" s="176" t="s">
        <v>43</v>
      </c>
      <c r="O242" s="60"/>
      <c r="P242" s="177">
        <f>O242*H242</f>
        <v>0</v>
      </c>
      <c r="Q242" s="177">
        <v>0.22656999999999999</v>
      </c>
      <c r="R242" s="177">
        <f>Q242*H242</f>
        <v>14.50048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164</v>
      </c>
      <c r="AT242" s="179" t="s">
        <v>145</v>
      </c>
      <c r="AU242" s="179" t="s">
        <v>88</v>
      </c>
      <c r="AY242" s="17" t="s">
        <v>142</v>
      </c>
      <c r="BE242" s="100">
        <f>IF(N242="základní",J242,0)</f>
        <v>0</v>
      </c>
      <c r="BF242" s="100">
        <f>IF(N242="snížená",J242,0)</f>
        <v>0</v>
      </c>
      <c r="BG242" s="100">
        <f>IF(N242="zákl. přenesená",J242,0)</f>
        <v>0</v>
      </c>
      <c r="BH242" s="100">
        <f>IF(N242="sníž. přenesená",J242,0)</f>
        <v>0</v>
      </c>
      <c r="BI242" s="100">
        <f>IF(N242="nulová",J242,0)</f>
        <v>0</v>
      </c>
      <c r="BJ242" s="17" t="s">
        <v>86</v>
      </c>
      <c r="BK242" s="100">
        <f>ROUND(I242*H242,2)</f>
        <v>0</v>
      </c>
      <c r="BL242" s="17" t="s">
        <v>164</v>
      </c>
      <c r="BM242" s="179" t="s">
        <v>400</v>
      </c>
    </row>
    <row r="243" spans="1:65" s="2" customFormat="1" ht="39">
      <c r="A243" s="34"/>
      <c r="B243" s="35"/>
      <c r="C243" s="34"/>
      <c r="D243" s="180" t="s">
        <v>151</v>
      </c>
      <c r="E243" s="34"/>
      <c r="F243" s="181" t="s">
        <v>401</v>
      </c>
      <c r="G243" s="34"/>
      <c r="H243" s="34"/>
      <c r="I243" s="136"/>
      <c r="J243" s="34"/>
      <c r="K243" s="34"/>
      <c r="L243" s="35"/>
      <c r="M243" s="182"/>
      <c r="N243" s="183"/>
      <c r="O243" s="60"/>
      <c r="P243" s="60"/>
      <c r="Q243" s="60"/>
      <c r="R243" s="60"/>
      <c r="S243" s="60"/>
      <c r="T243" s="61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151</v>
      </c>
      <c r="AU243" s="17" t="s">
        <v>88</v>
      </c>
    </row>
    <row r="244" spans="1:65" s="13" customFormat="1" ht="11.25">
      <c r="B244" s="184"/>
      <c r="D244" s="180" t="s">
        <v>153</v>
      </c>
      <c r="E244" s="185" t="s">
        <v>1</v>
      </c>
      <c r="F244" s="186" t="s">
        <v>402</v>
      </c>
      <c r="H244" s="187">
        <v>64</v>
      </c>
      <c r="I244" s="188"/>
      <c r="L244" s="184"/>
      <c r="M244" s="189"/>
      <c r="N244" s="190"/>
      <c r="O244" s="190"/>
      <c r="P244" s="190"/>
      <c r="Q244" s="190"/>
      <c r="R244" s="190"/>
      <c r="S244" s="190"/>
      <c r="T244" s="191"/>
      <c r="AT244" s="185" t="s">
        <v>153</v>
      </c>
      <c r="AU244" s="185" t="s">
        <v>88</v>
      </c>
      <c r="AV244" s="13" t="s">
        <v>88</v>
      </c>
      <c r="AW244" s="13" t="s">
        <v>32</v>
      </c>
      <c r="AX244" s="13" t="s">
        <v>86</v>
      </c>
      <c r="AY244" s="185" t="s">
        <v>142</v>
      </c>
    </row>
    <row r="245" spans="1:65" s="12" customFormat="1" ht="22.9" customHeight="1">
      <c r="B245" s="154"/>
      <c r="D245" s="155" t="s">
        <v>77</v>
      </c>
      <c r="E245" s="165" t="s">
        <v>141</v>
      </c>
      <c r="F245" s="165" t="s">
        <v>403</v>
      </c>
      <c r="I245" s="157"/>
      <c r="J245" s="166">
        <f>BK245</f>
        <v>0</v>
      </c>
      <c r="L245" s="154"/>
      <c r="M245" s="159"/>
      <c r="N245" s="160"/>
      <c r="O245" s="160"/>
      <c r="P245" s="161">
        <f>SUM(P246:P314)</f>
        <v>0</v>
      </c>
      <c r="Q245" s="160"/>
      <c r="R245" s="161">
        <f>SUM(R246:R314)</f>
        <v>65.982949999999988</v>
      </c>
      <c r="S245" s="160"/>
      <c r="T245" s="162">
        <f>SUM(T246:T314)</f>
        <v>0</v>
      </c>
      <c r="AR245" s="155" t="s">
        <v>86</v>
      </c>
      <c r="AT245" s="163" t="s">
        <v>77</v>
      </c>
      <c r="AU245" s="163" t="s">
        <v>86</v>
      </c>
      <c r="AY245" s="155" t="s">
        <v>142</v>
      </c>
      <c r="BK245" s="164">
        <f>SUM(BK246:BK314)</f>
        <v>0</v>
      </c>
    </row>
    <row r="246" spans="1:65" s="2" customFormat="1" ht="24.2" customHeight="1">
      <c r="A246" s="34"/>
      <c r="B246" s="135"/>
      <c r="C246" s="167" t="s">
        <v>404</v>
      </c>
      <c r="D246" s="167" t="s">
        <v>145</v>
      </c>
      <c r="E246" s="168" t="s">
        <v>405</v>
      </c>
      <c r="F246" s="169" t="s">
        <v>406</v>
      </c>
      <c r="G246" s="170" t="s">
        <v>238</v>
      </c>
      <c r="H246" s="171">
        <v>236</v>
      </c>
      <c r="I246" s="172"/>
      <c r="J246" s="173">
        <f>ROUND(I246*H246,2)</f>
        <v>0</v>
      </c>
      <c r="K246" s="174"/>
      <c r="L246" s="35"/>
      <c r="M246" s="175" t="s">
        <v>1</v>
      </c>
      <c r="N246" s="176" t="s">
        <v>43</v>
      </c>
      <c r="O246" s="60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164</v>
      </c>
      <c r="AT246" s="179" t="s">
        <v>145</v>
      </c>
      <c r="AU246" s="179" t="s">
        <v>88</v>
      </c>
      <c r="AY246" s="17" t="s">
        <v>142</v>
      </c>
      <c r="BE246" s="100">
        <f>IF(N246="základní",J246,0)</f>
        <v>0</v>
      </c>
      <c r="BF246" s="100">
        <f>IF(N246="snížená",J246,0)</f>
        <v>0</v>
      </c>
      <c r="BG246" s="100">
        <f>IF(N246="zákl. přenesená",J246,0)</f>
        <v>0</v>
      </c>
      <c r="BH246" s="100">
        <f>IF(N246="sníž. přenesená",J246,0)</f>
        <v>0</v>
      </c>
      <c r="BI246" s="100">
        <f>IF(N246="nulová",J246,0)</f>
        <v>0</v>
      </c>
      <c r="BJ246" s="17" t="s">
        <v>86</v>
      </c>
      <c r="BK246" s="100">
        <f>ROUND(I246*H246,2)</f>
        <v>0</v>
      </c>
      <c r="BL246" s="17" t="s">
        <v>164</v>
      </c>
      <c r="BM246" s="179" t="s">
        <v>407</v>
      </c>
    </row>
    <row r="247" spans="1:65" s="2" customFormat="1" ht="29.25">
      <c r="A247" s="34"/>
      <c r="B247" s="35"/>
      <c r="C247" s="34"/>
      <c r="D247" s="180" t="s">
        <v>151</v>
      </c>
      <c r="E247" s="34"/>
      <c r="F247" s="181" t="s">
        <v>408</v>
      </c>
      <c r="G247" s="34"/>
      <c r="H247" s="34"/>
      <c r="I247" s="136"/>
      <c r="J247" s="34"/>
      <c r="K247" s="34"/>
      <c r="L247" s="35"/>
      <c r="M247" s="182"/>
      <c r="N247" s="183"/>
      <c r="O247" s="60"/>
      <c r="P247" s="60"/>
      <c r="Q247" s="60"/>
      <c r="R247" s="60"/>
      <c r="S247" s="60"/>
      <c r="T247" s="61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151</v>
      </c>
      <c r="AU247" s="17" t="s">
        <v>88</v>
      </c>
    </row>
    <row r="248" spans="1:65" s="15" customFormat="1" ht="22.5">
      <c r="B248" s="204"/>
      <c r="D248" s="180" t="s">
        <v>153</v>
      </c>
      <c r="E248" s="205" t="s">
        <v>1</v>
      </c>
      <c r="F248" s="206" t="s">
        <v>409</v>
      </c>
      <c r="H248" s="205" t="s">
        <v>1</v>
      </c>
      <c r="I248" s="207"/>
      <c r="L248" s="204"/>
      <c r="M248" s="208"/>
      <c r="N248" s="209"/>
      <c r="O248" s="209"/>
      <c r="P248" s="209"/>
      <c r="Q248" s="209"/>
      <c r="R248" s="209"/>
      <c r="S248" s="209"/>
      <c r="T248" s="210"/>
      <c r="AT248" s="205" t="s">
        <v>153</v>
      </c>
      <c r="AU248" s="205" t="s">
        <v>88</v>
      </c>
      <c r="AV248" s="15" t="s">
        <v>86</v>
      </c>
      <c r="AW248" s="15" t="s">
        <v>32</v>
      </c>
      <c r="AX248" s="15" t="s">
        <v>78</v>
      </c>
      <c r="AY248" s="205" t="s">
        <v>142</v>
      </c>
    </row>
    <row r="249" spans="1:65" s="15" customFormat="1" ht="11.25">
      <c r="B249" s="204"/>
      <c r="D249" s="180" t="s">
        <v>153</v>
      </c>
      <c r="E249" s="205" t="s">
        <v>1</v>
      </c>
      <c r="F249" s="206" t="s">
        <v>410</v>
      </c>
      <c r="H249" s="205" t="s">
        <v>1</v>
      </c>
      <c r="I249" s="207"/>
      <c r="L249" s="204"/>
      <c r="M249" s="208"/>
      <c r="N249" s="209"/>
      <c r="O249" s="209"/>
      <c r="P249" s="209"/>
      <c r="Q249" s="209"/>
      <c r="R249" s="209"/>
      <c r="S249" s="209"/>
      <c r="T249" s="210"/>
      <c r="AT249" s="205" t="s">
        <v>153</v>
      </c>
      <c r="AU249" s="205" t="s">
        <v>88</v>
      </c>
      <c r="AV249" s="15" t="s">
        <v>86</v>
      </c>
      <c r="AW249" s="15" t="s">
        <v>32</v>
      </c>
      <c r="AX249" s="15" t="s">
        <v>78</v>
      </c>
      <c r="AY249" s="205" t="s">
        <v>142</v>
      </c>
    </row>
    <row r="250" spans="1:65" s="13" customFormat="1" ht="11.25">
      <c r="B250" s="184"/>
      <c r="D250" s="180" t="s">
        <v>153</v>
      </c>
      <c r="E250" s="185" t="s">
        <v>1</v>
      </c>
      <c r="F250" s="186" t="s">
        <v>411</v>
      </c>
      <c r="H250" s="187">
        <v>236</v>
      </c>
      <c r="I250" s="188"/>
      <c r="L250" s="184"/>
      <c r="M250" s="189"/>
      <c r="N250" s="190"/>
      <c r="O250" s="190"/>
      <c r="P250" s="190"/>
      <c r="Q250" s="190"/>
      <c r="R250" s="190"/>
      <c r="S250" s="190"/>
      <c r="T250" s="191"/>
      <c r="AT250" s="185" t="s">
        <v>153</v>
      </c>
      <c r="AU250" s="185" t="s">
        <v>88</v>
      </c>
      <c r="AV250" s="13" t="s">
        <v>88</v>
      </c>
      <c r="AW250" s="13" t="s">
        <v>32</v>
      </c>
      <c r="AX250" s="13" t="s">
        <v>86</v>
      </c>
      <c r="AY250" s="185" t="s">
        <v>142</v>
      </c>
    </row>
    <row r="251" spans="1:65" s="2" customFormat="1" ht="24.2" customHeight="1">
      <c r="A251" s="34"/>
      <c r="B251" s="135"/>
      <c r="C251" s="167" t="s">
        <v>412</v>
      </c>
      <c r="D251" s="167" t="s">
        <v>145</v>
      </c>
      <c r="E251" s="168" t="s">
        <v>413</v>
      </c>
      <c r="F251" s="169" t="s">
        <v>414</v>
      </c>
      <c r="G251" s="170" t="s">
        <v>238</v>
      </c>
      <c r="H251" s="171">
        <v>236</v>
      </c>
      <c r="I251" s="172"/>
      <c r="J251" s="173">
        <f>ROUND(I251*H251,2)</f>
        <v>0</v>
      </c>
      <c r="K251" s="174"/>
      <c r="L251" s="35"/>
      <c r="M251" s="175" t="s">
        <v>1</v>
      </c>
      <c r="N251" s="176" t="s">
        <v>43</v>
      </c>
      <c r="O251" s="60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164</v>
      </c>
      <c r="AT251" s="179" t="s">
        <v>145</v>
      </c>
      <c r="AU251" s="179" t="s">
        <v>88</v>
      </c>
      <c r="AY251" s="17" t="s">
        <v>142</v>
      </c>
      <c r="BE251" s="100">
        <f>IF(N251="základní",J251,0)</f>
        <v>0</v>
      </c>
      <c r="BF251" s="100">
        <f>IF(N251="snížená",J251,0)</f>
        <v>0</v>
      </c>
      <c r="BG251" s="100">
        <f>IF(N251="zákl. přenesená",J251,0)</f>
        <v>0</v>
      </c>
      <c r="BH251" s="100">
        <f>IF(N251="sníž. přenesená",J251,0)</f>
        <v>0</v>
      </c>
      <c r="BI251" s="100">
        <f>IF(N251="nulová",J251,0)</f>
        <v>0</v>
      </c>
      <c r="BJ251" s="17" t="s">
        <v>86</v>
      </c>
      <c r="BK251" s="100">
        <f>ROUND(I251*H251,2)</f>
        <v>0</v>
      </c>
      <c r="BL251" s="17" t="s">
        <v>164</v>
      </c>
      <c r="BM251" s="179" t="s">
        <v>415</v>
      </c>
    </row>
    <row r="252" spans="1:65" s="2" customFormat="1" ht="29.25">
      <c r="A252" s="34"/>
      <c r="B252" s="35"/>
      <c r="C252" s="34"/>
      <c r="D252" s="180" t="s">
        <v>151</v>
      </c>
      <c r="E252" s="34"/>
      <c r="F252" s="181" t="s">
        <v>416</v>
      </c>
      <c r="G252" s="34"/>
      <c r="H252" s="34"/>
      <c r="I252" s="136"/>
      <c r="J252" s="34"/>
      <c r="K252" s="34"/>
      <c r="L252" s="35"/>
      <c r="M252" s="182"/>
      <c r="N252" s="183"/>
      <c r="O252" s="60"/>
      <c r="P252" s="60"/>
      <c r="Q252" s="60"/>
      <c r="R252" s="60"/>
      <c r="S252" s="60"/>
      <c r="T252" s="61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151</v>
      </c>
      <c r="AU252" s="17" t="s">
        <v>88</v>
      </c>
    </row>
    <row r="253" spans="1:65" s="15" customFormat="1" ht="22.5">
      <c r="B253" s="204"/>
      <c r="D253" s="180" t="s">
        <v>153</v>
      </c>
      <c r="E253" s="205" t="s">
        <v>1</v>
      </c>
      <c r="F253" s="206" t="s">
        <v>417</v>
      </c>
      <c r="H253" s="205" t="s">
        <v>1</v>
      </c>
      <c r="I253" s="207"/>
      <c r="L253" s="204"/>
      <c r="M253" s="208"/>
      <c r="N253" s="209"/>
      <c r="O253" s="209"/>
      <c r="P253" s="209"/>
      <c r="Q253" s="209"/>
      <c r="R253" s="209"/>
      <c r="S253" s="209"/>
      <c r="T253" s="210"/>
      <c r="AT253" s="205" t="s">
        <v>153</v>
      </c>
      <c r="AU253" s="205" t="s">
        <v>88</v>
      </c>
      <c r="AV253" s="15" t="s">
        <v>86</v>
      </c>
      <c r="AW253" s="15" t="s">
        <v>32</v>
      </c>
      <c r="AX253" s="15" t="s">
        <v>78</v>
      </c>
      <c r="AY253" s="205" t="s">
        <v>142</v>
      </c>
    </row>
    <row r="254" spans="1:65" s="15" customFormat="1" ht="11.25">
      <c r="B254" s="204"/>
      <c r="D254" s="180" t="s">
        <v>153</v>
      </c>
      <c r="E254" s="205" t="s">
        <v>1</v>
      </c>
      <c r="F254" s="206" t="s">
        <v>410</v>
      </c>
      <c r="H254" s="205" t="s">
        <v>1</v>
      </c>
      <c r="I254" s="207"/>
      <c r="L254" s="204"/>
      <c r="M254" s="208"/>
      <c r="N254" s="209"/>
      <c r="O254" s="209"/>
      <c r="P254" s="209"/>
      <c r="Q254" s="209"/>
      <c r="R254" s="209"/>
      <c r="S254" s="209"/>
      <c r="T254" s="210"/>
      <c r="AT254" s="205" t="s">
        <v>153</v>
      </c>
      <c r="AU254" s="205" t="s">
        <v>88</v>
      </c>
      <c r="AV254" s="15" t="s">
        <v>86</v>
      </c>
      <c r="AW254" s="15" t="s">
        <v>32</v>
      </c>
      <c r="AX254" s="15" t="s">
        <v>78</v>
      </c>
      <c r="AY254" s="205" t="s">
        <v>142</v>
      </c>
    </row>
    <row r="255" spans="1:65" s="13" customFormat="1" ht="11.25">
      <c r="B255" s="184"/>
      <c r="D255" s="180" t="s">
        <v>153</v>
      </c>
      <c r="E255" s="185" t="s">
        <v>1</v>
      </c>
      <c r="F255" s="186" t="s">
        <v>411</v>
      </c>
      <c r="H255" s="187">
        <v>236</v>
      </c>
      <c r="I255" s="188"/>
      <c r="L255" s="184"/>
      <c r="M255" s="189"/>
      <c r="N255" s="190"/>
      <c r="O255" s="190"/>
      <c r="P255" s="190"/>
      <c r="Q255" s="190"/>
      <c r="R255" s="190"/>
      <c r="S255" s="190"/>
      <c r="T255" s="191"/>
      <c r="AT255" s="185" t="s">
        <v>153</v>
      </c>
      <c r="AU255" s="185" t="s">
        <v>88</v>
      </c>
      <c r="AV255" s="13" t="s">
        <v>88</v>
      </c>
      <c r="AW255" s="13" t="s">
        <v>32</v>
      </c>
      <c r="AX255" s="13" t="s">
        <v>86</v>
      </c>
      <c r="AY255" s="185" t="s">
        <v>142</v>
      </c>
    </row>
    <row r="256" spans="1:65" s="2" customFormat="1" ht="16.5" customHeight="1">
      <c r="A256" s="34"/>
      <c r="B256" s="135"/>
      <c r="C256" s="167" t="s">
        <v>418</v>
      </c>
      <c r="D256" s="167" t="s">
        <v>145</v>
      </c>
      <c r="E256" s="168" t="s">
        <v>419</v>
      </c>
      <c r="F256" s="169" t="s">
        <v>420</v>
      </c>
      <c r="G256" s="170" t="s">
        <v>421</v>
      </c>
      <c r="H256" s="171">
        <v>482.64</v>
      </c>
      <c r="I256" s="172"/>
      <c r="J256" s="173">
        <f>ROUND(I256*H256,2)</f>
        <v>0</v>
      </c>
      <c r="K256" s="174"/>
      <c r="L256" s="35"/>
      <c r="M256" s="175" t="s">
        <v>1</v>
      </c>
      <c r="N256" s="176" t="s">
        <v>43</v>
      </c>
      <c r="O256" s="60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164</v>
      </c>
      <c r="AT256" s="179" t="s">
        <v>145</v>
      </c>
      <c r="AU256" s="179" t="s">
        <v>88</v>
      </c>
      <c r="AY256" s="17" t="s">
        <v>142</v>
      </c>
      <c r="BE256" s="100">
        <f>IF(N256="základní",J256,0)</f>
        <v>0</v>
      </c>
      <c r="BF256" s="100">
        <f>IF(N256="snížená",J256,0)</f>
        <v>0</v>
      </c>
      <c r="BG256" s="100">
        <f>IF(N256="zákl. přenesená",J256,0)</f>
        <v>0</v>
      </c>
      <c r="BH256" s="100">
        <f>IF(N256="sníž. přenesená",J256,0)</f>
        <v>0</v>
      </c>
      <c r="BI256" s="100">
        <f>IF(N256="nulová",J256,0)</f>
        <v>0</v>
      </c>
      <c r="BJ256" s="17" t="s">
        <v>86</v>
      </c>
      <c r="BK256" s="100">
        <f>ROUND(I256*H256,2)</f>
        <v>0</v>
      </c>
      <c r="BL256" s="17" t="s">
        <v>164</v>
      </c>
      <c r="BM256" s="179" t="s">
        <v>422</v>
      </c>
    </row>
    <row r="257" spans="1:65" s="2" customFormat="1" ht="19.5">
      <c r="A257" s="34"/>
      <c r="B257" s="35"/>
      <c r="C257" s="34"/>
      <c r="D257" s="180" t="s">
        <v>151</v>
      </c>
      <c r="E257" s="34"/>
      <c r="F257" s="181" t="s">
        <v>423</v>
      </c>
      <c r="G257" s="34"/>
      <c r="H257" s="34"/>
      <c r="I257" s="136"/>
      <c r="J257" s="34"/>
      <c r="K257" s="34"/>
      <c r="L257" s="35"/>
      <c r="M257" s="182"/>
      <c r="N257" s="183"/>
      <c r="O257" s="60"/>
      <c r="P257" s="60"/>
      <c r="Q257" s="60"/>
      <c r="R257" s="60"/>
      <c r="S257" s="60"/>
      <c r="T257" s="61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151</v>
      </c>
      <c r="AU257" s="17" t="s">
        <v>88</v>
      </c>
    </row>
    <row r="258" spans="1:65" s="15" customFormat="1" ht="22.5">
      <c r="B258" s="204"/>
      <c r="D258" s="180" t="s">
        <v>153</v>
      </c>
      <c r="E258" s="205" t="s">
        <v>1</v>
      </c>
      <c r="F258" s="206" t="s">
        <v>424</v>
      </c>
      <c r="H258" s="205" t="s">
        <v>1</v>
      </c>
      <c r="I258" s="207"/>
      <c r="L258" s="204"/>
      <c r="M258" s="208"/>
      <c r="N258" s="209"/>
      <c r="O258" s="209"/>
      <c r="P258" s="209"/>
      <c r="Q258" s="209"/>
      <c r="R258" s="209"/>
      <c r="S258" s="209"/>
      <c r="T258" s="210"/>
      <c r="AT258" s="205" t="s">
        <v>153</v>
      </c>
      <c r="AU258" s="205" t="s">
        <v>88</v>
      </c>
      <c r="AV258" s="15" t="s">
        <v>86</v>
      </c>
      <c r="AW258" s="15" t="s">
        <v>32</v>
      </c>
      <c r="AX258" s="15" t="s">
        <v>78</v>
      </c>
      <c r="AY258" s="205" t="s">
        <v>142</v>
      </c>
    </row>
    <row r="259" spans="1:65" s="15" customFormat="1" ht="11.25">
      <c r="B259" s="204"/>
      <c r="D259" s="180" t="s">
        <v>153</v>
      </c>
      <c r="E259" s="205" t="s">
        <v>1</v>
      </c>
      <c r="F259" s="206" t="s">
        <v>410</v>
      </c>
      <c r="H259" s="205" t="s">
        <v>1</v>
      </c>
      <c r="I259" s="207"/>
      <c r="L259" s="204"/>
      <c r="M259" s="208"/>
      <c r="N259" s="209"/>
      <c r="O259" s="209"/>
      <c r="P259" s="209"/>
      <c r="Q259" s="209"/>
      <c r="R259" s="209"/>
      <c r="S259" s="209"/>
      <c r="T259" s="210"/>
      <c r="AT259" s="205" t="s">
        <v>153</v>
      </c>
      <c r="AU259" s="205" t="s">
        <v>88</v>
      </c>
      <c r="AV259" s="15" t="s">
        <v>86</v>
      </c>
      <c r="AW259" s="15" t="s">
        <v>32</v>
      </c>
      <c r="AX259" s="15" t="s">
        <v>78</v>
      </c>
      <c r="AY259" s="205" t="s">
        <v>142</v>
      </c>
    </row>
    <row r="260" spans="1:65" s="13" customFormat="1" ht="11.25">
      <c r="B260" s="184"/>
      <c r="D260" s="180" t="s">
        <v>153</v>
      </c>
      <c r="E260" s="185" t="s">
        <v>1</v>
      </c>
      <c r="F260" s="186" t="s">
        <v>425</v>
      </c>
      <c r="H260" s="187">
        <v>247.8</v>
      </c>
      <c r="I260" s="188"/>
      <c r="L260" s="184"/>
      <c r="M260" s="189"/>
      <c r="N260" s="190"/>
      <c r="O260" s="190"/>
      <c r="P260" s="190"/>
      <c r="Q260" s="190"/>
      <c r="R260" s="190"/>
      <c r="S260" s="190"/>
      <c r="T260" s="191"/>
      <c r="AT260" s="185" t="s">
        <v>153</v>
      </c>
      <c r="AU260" s="185" t="s">
        <v>88</v>
      </c>
      <c r="AV260" s="13" t="s">
        <v>88</v>
      </c>
      <c r="AW260" s="13" t="s">
        <v>32</v>
      </c>
      <c r="AX260" s="13" t="s">
        <v>78</v>
      </c>
      <c r="AY260" s="185" t="s">
        <v>142</v>
      </c>
    </row>
    <row r="261" spans="1:65" s="13" customFormat="1" ht="22.5">
      <c r="B261" s="184"/>
      <c r="D261" s="180" t="s">
        <v>153</v>
      </c>
      <c r="E261" s="185" t="s">
        <v>426</v>
      </c>
      <c r="F261" s="186" t="s">
        <v>427</v>
      </c>
      <c r="H261" s="187">
        <v>234.84</v>
      </c>
      <c r="I261" s="188"/>
      <c r="L261" s="184"/>
      <c r="M261" s="189"/>
      <c r="N261" s="190"/>
      <c r="O261" s="190"/>
      <c r="P261" s="190"/>
      <c r="Q261" s="190"/>
      <c r="R261" s="190"/>
      <c r="S261" s="190"/>
      <c r="T261" s="191"/>
      <c r="AT261" s="185" t="s">
        <v>153</v>
      </c>
      <c r="AU261" s="185" t="s">
        <v>88</v>
      </c>
      <c r="AV261" s="13" t="s">
        <v>88</v>
      </c>
      <c r="AW261" s="13" t="s">
        <v>32</v>
      </c>
      <c r="AX261" s="13" t="s">
        <v>78</v>
      </c>
      <c r="AY261" s="185" t="s">
        <v>142</v>
      </c>
    </row>
    <row r="262" spans="1:65" s="14" customFormat="1" ht="11.25">
      <c r="B262" s="196"/>
      <c r="D262" s="180" t="s">
        <v>153</v>
      </c>
      <c r="E262" s="197" t="s">
        <v>1</v>
      </c>
      <c r="F262" s="198" t="s">
        <v>260</v>
      </c>
      <c r="H262" s="199">
        <v>482.64</v>
      </c>
      <c r="I262" s="200"/>
      <c r="L262" s="196"/>
      <c r="M262" s="201"/>
      <c r="N262" s="202"/>
      <c r="O262" s="202"/>
      <c r="P262" s="202"/>
      <c r="Q262" s="202"/>
      <c r="R262" s="202"/>
      <c r="S262" s="202"/>
      <c r="T262" s="203"/>
      <c r="AT262" s="197" t="s">
        <v>153</v>
      </c>
      <c r="AU262" s="197" t="s">
        <v>88</v>
      </c>
      <c r="AV262" s="14" t="s">
        <v>164</v>
      </c>
      <c r="AW262" s="14" t="s">
        <v>32</v>
      </c>
      <c r="AX262" s="14" t="s">
        <v>86</v>
      </c>
      <c r="AY262" s="197" t="s">
        <v>142</v>
      </c>
    </row>
    <row r="263" spans="1:65" s="2" customFormat="1" ht="24.2" customHeight="1">
      <c r="A263" s="34"/>
      <c r="B263" s="135"/>
      <c r="C263" s="167" t="s">
        <v>428</v>
      </c>
      <c r="D263" s="167" t="s">
        <v>145</v>
      </c>
      <c r="E263" s="168" t="s">
        <v>429</v>
      </c>
      <c r="F263" s="169" t="s">
        <v>430</v>
      </c>
      <c r="G263" s="170" t="s">
        <v>238</v>
      </c>
      <c r="H263" s="171">
        <v>240.84</v>
      </c>
      <c r="I263" s="172"/>
      <c r="J263" s="173">
        <f>ROUND(I263*H263,2)</f>
        <v>0</v>
      </c>
      <c r="K263" s="174"/>
      <c r="L263" s="35"/>
      <c r="M263" s="175" t="s">
        <v>1</v>
      </c>
      <c r="N263" s="176" t="s">
        <v>43</v>
      </c>
      <c r="O263" s="60"/>
      <c r="P263" s="177">
        <f>O263*H263</f>
        <v>0</v>
      </c>
      <c r="Q263" s="177">
        <v>0</v>
      </c>
      <c r="R263" s="177">
        <f>Q263*H263</f>
        <v>0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164</v>
      </c>
      <c r="AT263" s="179" t="s">
        <v>145</v>
      </c>
      <c r="AU263" s="179" t="s">
        <v>88</v>
      </c>
      <c r="AY263" s="17" t="s">
        <v>142</v>
      </c>
      <c r="BE263" s="100">
        <f>IF(N263="základní",J263,0)</f>
        <v>0</v>
      </c>
      <c r="BF263" s="100">
        <f>IF(N263="snížená",J263,0)</f>
        <v>0</v>
      </c>
      <c r="BG263" s="100">
        <f>IF(N263="zákl. přenesená",J263,0)</f>
        <v>0</v>
      </c>
      <c r="BH263" s="100">
        <f>IF(N263="sníž. přenesená",J263,0)</f>
        <v>0</v>
      </c>
      <c r="BI263" s="100">
        <f>IF(N263="nulová",J263,0)</f>
        <v>0</v>
      </c>
      <c r="BJ263" s="17" t="s">
        <v>86</v>
      </c>
      <c r="BK263" s="100">
        <f>ROUND(I263*H263,2)</f>
        <v>0</v>
      </c>
      <c r="BL263" s="17" t="s">
        <v>164</v>
      </c>
      <c r="BM263" s="179" t="s">
        <v>431</v>
      </c>
    </row>
    <row r="264" spans="1:65" s="2" customFormat="1" ht="19.5">
      <c r="A264" s="34"/>
      <c r="B264" s="35"/>
      <c r="C264" s="34"/>
      <c r="D264" s="180" t="s">
        <v>151</v>
      </c>
      <c r="E264" s="34"/>
      <c r="F264" s="181" t="s">
        <v>432</v>
      </c>
      <c r="G264" s="34"/>
      <c r="H264" s="34"/>
      <c r="I264" s="136"/>
      <c r="J264" s="34"/>
      <c r="K264" s="34"/>
      <c r="L264" s="35"/>
      <c r="M264" s="182"/>
      <c r="N264" s="183"/>
      <c r="O264" s="60"/>
      <c r="P264" s="60"/>
      <c r="Q264" s="60"/>
      <c r="R264" s="60"/>
      <c r="S264" s="60"/>
      <c r="T264" s="61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151</v>
      </c>
      <c r="AU264" s="17" t="s">
        <v>88</v>
      </c>
    </row>
    <row r="265" spans="1:65" s="13" customFormat="1" ht="11.25">
      <c r="B265" s="184"/>
      <c r="D265" s="180" t="s">
        <v>153</v>
      </c>
      <c r="E265" s="185" t="s">
        <v>1</v>
      </c>
      <c r="F265" s="186" t="s">
        <v>433</v>
      </c>
      <c r="H265" s="187">
        <v>6</v>
      </c>
      <c r="I265" s="188"/>
      <c r="L265" s="184"/>
      <c r="M265" s="189"/>
      <c r="N265" s="190"/>
      <c r="O265" s="190"/>
      <c r="P265" s="190"/>
      <c r="Q265" s="190"/>
      <c r="R265" s="190"/>
      <c r="S265" s="190"/>
      <c r="T265" s="191"/>
      <c r="AT265" s="185" t="s">
        <v>153</v>
      </c>
      <c r="AU265" s="185" t="s">
        <v>88</v>
      </c>
      <c r="AV265" s="13" t="s">
        <v>88</v>
      </c>
      <c r="AW265" s="13" t="s">
        <v>32</v>
      </c>
      <c r="AX265" s="13" t="s">
        <v>78</v>
      </c>
      <c r="AY265" s="185" t="s">
        <v>142</v>
      </c>
    </row>
    <row r="266" spans="1:65" s="13" customFormat="1" ht="22.5">
      <c r="B266" s="184"/>
      <c r="D266" s="180" t="s">
        <v>153</v>
      </c>
      <c r="E266" s="185" t="s">
        <v>1</v>
      </c>
      <c r="F266" s="186" t="s">
        <v>427</v>
      </c>
      <c r="H266" s="187">
        <v>234.84</v>
      </c>
      <c r="I266" s="188"/>
      <c r="L266" s="184"/>
      <c r="M266" s="189"/>
      <c r="N266" s="190"/>
      <c r="O266" s="190"/>
      <c r="P266" s="190"/>
      <c r="Q266" s="190"/>
      <c r="R266" s="190"/>
      <c r="S266" s="190"/>
      <c r="T266" s="191"/>
      <c r="AT266" s="185" t="s">
        <v>153</v>
      </c>
      <c r="AU266" s="185" t="s">
        <v>88</v>
      </c>
      <c r="AV266" s="13" t="s">
        <v>88</v>
      </c>
      <c r="AW266" s="13" t="s">
        <v>32</v>
      </c>
      <c r="AX266" s="13" t="s">
        <v>78</v>
      </c>
      <c r="AY266" s="185" t="s">
        <v>142</v>
      </c>
    </row>
    <row r="267" spans="1:65" s="14" customFormat="1" ht="11.25">
      <c r="B267" s="196"/>
      <c r="D267" s="180" t="s">
        <v>153</v>
      </c>
      <c r="E267" s="197" t="s">
        <v>1</v>
      </c>
      <c r="F267" s="198" t="s">
        <v>260</v>
      </c>
      <c r="H267" s="199">
        <v>240.84</v>
      </c>
      <c r="I267" s="200"/>
      <c r="L267" s="196"/>
      <c r="M267" s="201"/>
      <c r="N267" s="202"/>
      <c r="O267" s="202"/>
      <c r="P267" s="202"/>
      <c r="Q267" s="202"/>
      <c r="R267" s="202"/>
      <c r="S267" s="202"/>
      <c r="T267" s="203"/>
      <c r="AT267" s="197" t="s">
        <v>153</v>
      </c>
      <c r="AU267" s="197" t="s">
        <v>88</v>
      </c>
      <c r="AV267" s="14" t="s">
        <v>164</v>
      </c>
      <c r="AW267" s="14" t="s">
        <v>32</v>
      </c>
      <c r="AX267" s="14" t="s">
        <v>86</v>
      </c>
      <c r="AY267" s="197" t="s">
        <v>142</v>
      </c>
    </row>
    <row r="268" spans="1:65" s="2" customFormat="1" ht="33" customHeight="1">
      <c r="A268" s="34"/>
      <c r="B268" s="135"/>
      <c r="C268" s="167" t="s">
        <v>434</v>
      </c>
      <c r="D268" s="167" t="s">
        <v>145</v>
      </c>
      <c r="E268" s="168" t="s">
        <v>435</v>
      </c>
      <c r="F268" s="169" t="s">
        <v>436</v>
      </c>
      <c r="G268" s="170" t="s">
        <v>238</v>
      </c>
      <c r="H268" s="171">
        <v>228</v>
      </c>
      <c r="I268" s="172"/>
      <c r="J268" s="173">
        <f>ROUND(I268*H268,2)</f>
        <v>0</v>
      </c>
      <c r="K268" s="174"/>
      <c r="L268" s="35"/>
      <c r="M268" s="175" t="s">
        <v>1</v>
      </c>
      <c r="N268" s="176" t="s">
        <v>43</v>
      </c>
      <c r="O268" s="60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164</v>
      </c>
      <c r="AT268" s="179" t="s">
        <v>145</v>
      </c>
      <c r="AU268" s="179" t="s">
        <v>88</v>
      </c>
      <c r="AY268" s="17" t="s">
        <v>142</v>
      </c>
      <c r="BE268" s="100">
        <f>IF(N268="základní",J268,0)</f>
        <v>0</v>
      </c>
      <c r="BF268" s="100">
        <f>IF(N268="snížená",J268,0)</f>
        <v>0</v>
      </c>
      <c r="BG268" s="100">
        <f>IF(N268="zákl. přenesená",J268,0)</f>
        <v>0</v>
      </c>
      <c r="BH268" s="100">
        <f>IF(N268="sníž. přenesená",J268,0)</f>
        <v>0</v>
      </c>
      <c r="BI268" s="100">
        <f>IF(N268="nulová",J268,0)</f>
        <v>0</v>
      </c>
      <c r="BJ268" s="17" t="s">
        <v>86</v>
      </c>
      <c r="BK268" s="100">
        <f>ROUND(I268*H268,2)</f>
        <v>0</v>
      </c>
      <c r="BL268" s="17" t="s">
        <v>164</v>
      </c>
      <c r="BM268" s="179" t="s">
        <v>437</v>
      </c>
    </row>
    <row r="269" spans="1:65" s="2" customFormat="1" ht="29.25">
      <c r="A269" s="34"/>
      <c r="B269" s="35"/>
      <c r="C269" s="34"/>
      <c r="D269" s="180" t="s">
        <v>151</v>
      </c>
      <c r="E269" s="34"/>
      <c r="F269" s="181" t="s">
        <v>438</v>
      </c>
      <c r="G269" s="34"/>
      <c r="H269" s="34"/>
      <c r="I269" s="136"/>
      <c r="J269" s="34"/>
      <c r="K269" s="34"/>
      <c r="L269" s="35"/>
      <c r="M269" s="182"/>
      <c r="N269" s="183"/>
      <c r="O269" s="60"/>
      <c r="P269" s="60"/>
      <c r="Q269" s="60"/>
      <c r="R269" s="60"/>
      <c r="S269" s="60"/>
      <c r="T269" s="61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151</v>
      </c>
      <c r="AU269" s="17" t="s">
        <v>88</v>
      </c>
    </row>
    <row r="270" spans="1:65" s="13" customFormat="1" ht="11.25">
      <c r="B270" s="184"/>
      <c r="D270" s="180" t="s">
        <v>153</v>
      </c>
      <c r="E270" s="185" t="s">
        <v>1</v>
      </c>
      <c r="F270" s="186" t="s">
        <v>439</v>
      </c>
      <c r="H270" s="187">
        <v>228</v>
      </c>
      <c r="I270" s="188"/>
      <c r="L270" s="184"/>
      <c r="M270" s="189"/>
      <c r="N270" s="190"/>
      <c r="O270" s="190"/>
      <c r="P270" s="190"/>
      <c r="Q270" s="190"/>
      <c r="R270" s="190"/>
      <c r="S270" s="190"/>
      <c r="T270" s="191"/>
      <c r="AT270" s="185" t="s">
        <v>153</v>
      </c>
      <c r="AU270" s="185" t="s">
        <v>88</v>
      </c>
      <c r="AV270" s="13" t="s">
        <v>88</v>
      </c>
      <c r="AW270" s="13" t="s">
        <v>32</v>
      </c>
      <c r="AX270" s="13" t="s">
        <v>86</v>
      </c>
      <c r="AY270" s="185" t="s">
        <v>142</v>
      </c>
    </row>
    <row r="271" spans="1:65" s="2" customFormat="1" ht="16.5" customHeight="1">
      <c r="A271" s="34"/>
      <c r="B271" s="135"/>
      <c r="C271" s="167" t="s">
        <v>440</v>
      </c>
      <c r="D271" s="167" t="s">
        <v>145</v>
      </c>
      <c r="E271" s="168" t="s">
        <v>441</v>
      </c>
      <c r="F271" s="169" t="s">
        <v>442</v>
      </c>
      <c r="G271" s="170" t="s">
        <v>288</v>
      </c>
      <c r="H271" s="171">
        <v>10.5</v>
      </c>
      <c r="I271" s="172"/>
      <c r="J271" s="173">
        <f>ROUND(I271*H271,2)</f>
        <v>0</v>
      </c>
      <c r="K271" s="174"/>
      <c r="L271" s="35"/>
      <c r="M271" s="175" t="s">
        <v>1</v>
      </c>
      <c r="N271" s="176" t="s">
        <v>43</v>
      </c>
      <c r="O271" s="60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164</v>
      </c>
      <c r="AT271" s="179" t="s">
        <v>145</v>
      </c>
      <c r="AU271" s="179" t="s">
        <v>88</v>
      </c>
      <c r="AY271" s="17" t="s">
        <v>142</v>
      </c>
      <c r="BE271" s="100">
        <f>IF(N271="základní",J271,0)</f>
        <v>0</v>
      </c>
      <c r="BF271" s="100">
        <f>IF(N271="snížená",J271,0)</f>
        <v>0</v>
      </c>
      <c r="BG271" s="100">
        <f>IF(N271="zákl. přenesená",J271,0)</f>
        <v>0</v>
      </c>
      <c r="BH271" s="100">
        <f>IF(N271="sníž. přenesená",J271,0)</f>
        <v>0</v>
      </c>
      <c r="BI271" s="100">
        <f>IF(N271="nulová",J271,0)</f>
        <v>0</v>
      </c>
      <c r="BJ271" s="17" t="s">
        <v>86</v>
      </c>
      <c r="BK271" s="100">
        <f>ROUND(I271*H271,2)</f>
        <v>0</v>
      </c>
      <c r="BL271" s="17" t="s">
        <v>164</v>
      </c>
      <c r="BM271" s="179" t="s">
        <v>443</v>
      </c>
    </row>
    <row r="272" spans="1:65" s="2" customFormat="1" ht="11.25">
      <c r="A272" s="34"/>
      <c r="B272" s="35"/>
      <c r="C272" s="34"/>
      <c r="D272" s="180" t="s">
        <v>151</v>
      </c>
      <c r="E272" s="34"/>
      <c r="F272" s="181" t="s">
        <v>444</v>
      </c>
      <c r="G272" s="34"/>
      <c r="H272" s="34"/>
      <c r="I272" s="136"/>
      <c r="J272" s="34"/>
      <c r="K272" s="34"/>
      <c r="L272" s="35"/>
      <c r="M272" s="182"/>
      <c r="N272" s="183"/>
      <c r="O272" s="60"/>
      <c r="P272" s="60"/>
      <c r="Q272" s="60"/>
      <c r="R272" s="60"/>
      <c r="S272" s="60"/>
      <c r="T272" s="61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151</v>
      </c>
      <c r="AU272" s="17" t="s">
        <v>88</v>
      </c>
    </row>
    <row r="273" spans="1:65" s="13" customFormat="1" ht="22.5">
      <c r="B273" s="184"/>
      <c r="D273" s="180" t="s">
        <v>153</v>
      </c>
      <c r="E273" s="185" t="s">
        <v>1</v>
      </c>
      <c r="F273" s="186" t="s">
        <v>445</v>
      </c>
      <c r="H273" s="187">
        <v>10.5</v>
      </c>
      <c r="I273" s="188"/>
      <c r="L273" s="184"/>
      <c r="M273" s="189"/>
      <c r="N273" s="190"/>
      <c r="O273" s="190"/>
      <c r="P273" s="190"/>
      <c r="Q273" s="190"/>
      <c r="R273" s="190"/>
      <c r="S273" s="190"/>
      <c r="T273" s="191"/>
      <c r="AT273" s="185" t="s">
        <v>153</v>
      </c>
      <c r="AU273" s="185" t="s">
        <v>88</v>
      </c>
      <c r="AV273" s="13" t="s">
        <v>88</v>
      </c>
      <c r="AW273" s="13" t="s">
        <v>32</v>
      </c>
      <c r="AX273" s="13" t="s">
        <v>86</v>
      </c>
      <c r="AY273" s="185" t="s">
        <v>142</v>
      </c>
    </row>
    <row r="274" spans="1:65" s="2" customFormat="1" ht="24.2" customHeight="1">
      <c r="A274" s="34"/>
      <c r="B274" s="135"/>
      <c r="C274" s="167" t="s">
        <v>446</v>
      </c>
      <c r="D274" s="167" t="s">
        <v>145</v>
      </c>
      <c r="E274" s="168" t="s">
        <v>447</v>
      </c>
      <c r="F274" s="169" t="s">
        <v>448</v>
      </c>
      <c r="G274" s="170" t="s">
        <v>238</v>
      </c>
      <c r="H274" s="171">
        <v>228</v>
      </c>
      <c r="I274" s="172"/>
      <c r="J274" s="173">
        <f>ROUND(I274*H274,2)</f>
        <v>0</v>
      </c>
      <c r="K274" s="174"/>
      <c r="L274" s="35"/>
      <c r="M274" s="175" t="s">
        <v>1</v>
      </c>
      <c r="N274" s="176" t="s">
        <v>43</v>
      </c>
      <c r="O274" s="60"/>
      <c r="P274" s="177">
        <f>O274*H274</f>
        <v>0</v>
      </c>
      <c r="Q274" s="177">
        <v>0</v>
      </c>
      <c r="R274" s="177">
        <f>Q274*H274</f>
        <v>0</v>
      </c>
      <c r="S274" s="177">
        <v>0</v>
      </c>
      <c r="T274" s="17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9" t="s">
        <v>164</v>
      </c>
      <c r="AT274" s="179" t="s">
        <v>145</v>
      </c>
      <c r="AU274" s="179" t="s">
        <v>88</v>
      </c>
      <c r="AY274" s="17" t="s">
        <v>142</v>
      </c>
      <c r="BE274" s="100">
        <f>IF(N274="základní",J274,0)</f>
        <v>0</v>
      </c>
      <c r="BF274" s="100">
        <f>IF(N274="snížená",J274,0)</f>
        <v>0</v>
      </c>
      <c r="BG274" s="100">
        <f>IF(N274="zákl. přenesená",J274,0)</f>
        <v>0</v>
      </c>
      <c r="BH274" s="100">
        <f>IF(N274="sníž. přenesená",J274,0)</f>
        <v>0</v>
      </c>
      <c r="BI274" s="100">
        <f>IF(N274="nulová",J274,0)</f>
        <v>0</v>
      </c>
      <c r="BJ274" s="17" t="s">
        <v>86</v>
      </c>
      <c r="BK274" s="100">
        <f>ROUND(I274*H274,2)</f>
        <v>0</v>
      </c>
      <c r="BL274" s="17" t="s">
        <v>164</v>
      </c>
      <c r="BM274" s="179" t="s">
        <v>449</v>
      </c>
    </row>
    <row r="275" spans="1:65" s="2" customFormat="1" ht="11.25">
      <c r="A275" s="34"/>
      <c r="B275" s="35"/>
      <c r="C275" s="34"/>
      <c r="D275" s="180" t="s">
        <v>151</v>
      </c>
      <c r="E275" s="34"/>
      <c r="F275" s="181" t="s">
        <v>450</v>
      </c>
      <c r="G275" s="34"/>
      <c r="H275" s="34"/>
      <c r="I275" s="136"/>
      <c r="J275" s="34"/>
      <c r="K275" s="34"/>
      <c r="L275" s="35"/>
      <c r="M275" s="182"/>
      <c r="N275" s="183"/>
      <c r="O275" s="60"/>
      <c r="P275" s="60"/>
      <c r="Q275" s="60"/>
      <c r="R275" s="60"/>
      <c r="S275" s="60"/>
      <c r="T275" s="61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151</v>
      </c>
      <c r="AU275" s="17" t="s">
        <v>88</v>
      </c>
    </row>
    <row r="276" spans="1:65" s="13" customFormat="1" ht="11.25">
      <c r="B276" s="184"/>
      <c r="D276" s="180" t="s">
        <v>153</v>
      </c>
      <c r="E276" s="185" t="s">
        <v>1</v>
      </c>
      <c r="F276" s="186" t="s">
        <v>451</v>
      </c>
      <c r="H276" s="187">
        <v>228</v>
      </c>
      <c r="I276" s="188"/>
      <c r="L276" s="184"/>
      <c r="M276" s="189"/>
      <c r="N276" s="190"/>
      <c r="O276" s="190"/>
      <c r="P276" s="190"/>
      <c r="Q276" s="190"/>
      <c r="R276" s="190"/>
      <c r="S276" s="190"/>
      <c r="T276" s="191"/>
      <c r="AT276" s="185" t="s">
        <v>153</v>
      </c>
      <c r="AU276" s="185" t="s">
        <v>88</v>
      </c>
      <c r="AV276" s="13" t="s">
        <v>88</v>
      </c>
      <c r="AW276" s="13" t="s">
        <v>32</v>
      </c>
      <c r="AX276" s="13" t="s">
        <v>86</v>
      </c>
      <c r="AY276" s="185" t="s">
        <v>142</v>
      </c>
    </row>
    <row r="277" spans="1:65" s="2" customFormat="1" ht="21.75" customHeight="1">
      <c r="A277" s="34"/>
      <c r="B277" s="135"/>
      <c r="C277" s="167" t="s">
        <v>452</v>
      </c>
      <c r="D277" s="167" t="s">
        <v>145</v>
      </c>
      <c r="E277" s="168" t="s">
        <v>453</v>
      </c>
      <c r="F277" s="169" t="s">
        <v>454</v>
      </c>
      <c r="G277" s="170" t="s">
        <v>238</v>
      </c>
      <c r="H277" s="171">
        <v>228</v>
      </c>
      <c r="I277" s="172"/>
      <c r="J277" s="173">
        <f>ROUND(I277*H277,2)</f>
        <v>0</v>
      </c>
      <c r="K277" s="174"/>
      <c r="L277" s="35"/>
      <c r="M277" s="175" t="s">
        <v>1</v>
      </c>
      <c r="N277" s="176" t="s">
        <v>43</v>
      </c>
      <c r="O277" s="60"/>
      <c r="P277" s="177">
        <f>O277*H277</f>
        <v>0</v>
      </c>
      <c r="Q277" s="177">
        <v>0</v>
      </c>
      <c r="R277" s="177">
        <f>Q277*H277</f>
        <v>0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164</v>
      </c>
      <c r="AT277" s="179" t="s">
        <v>145</v>
      </c>
      <c r="AU277" s="179" t="s">
        <v>88</v>
      </c>
      <c r="AY277" s="17" t="s">
        <v>142</v>
      </c>
      <c r="BE277" s="100">
        <f>IF(N277="základní",J277,0)</f>
        <v>0</v>
      </c>
      <c r="BF277" s="100">
        <f>IF(N277="snížená",J277,0)</f>
        <v>0</v>
      </c>
      <c r="BG277" s="100">
        <f>IF(N277="zákl. přenesená",J277,0)</f>
        <v>0</v>
      </c>
      <c r="BH277" s="100">
        <f>IF(N277="sníž. přenesená",J277,0)</f>
        <v>0</v>
      </c>
      <c r="BI277" s="100">
        <f>IF(N277="nulová",J277,0)</f>
        <v>0</v>
      </c>
      <c r="BJ277" s="17" t="s">
        <v>86</v>
      </c>
      <c r="BK277" s="100">
        <f>ROUND(I277*H277,2)</f>
        <v>0</v>
      </c>
      <c r="BL277" s="17" t="s">
        <v>164</v>
      </c>
      <c r="BM277" s="179" t="s">
        <v>455</v>
      </c>
    </row>
    <row r="278" spans="1:65" s="2" customFormat="1" ht="19.5">
      <c r="A278" s="34"/>
      <c r="B278" s="35"/>
      <c r="C278" s="34"/>
      <c r="D278" s="180" t="s">
        <v>151</v>
      </c>
      <c r="E278" s="34"/>
      <c r="F278" s="181" t="s">
        <v>456</v>
      </c>
      <c r="G278" s="34"/>
      <c r="H278" s="34"/>
      <c r="I278" s="136"/>
      <c r="J278" s="34"/>
      <c r="K278" s="34"/>
      <c r="L278" s="35"/>
      <c r="M278" s="182"/>
      <c r="N278" s="183"/>
      <c r="O278" s="60"/>
      <c r="P278" s="60"/>
      <c r="Q278" s="60"/>
      <c r="R278" s="60"/>
      <c r="S278" s="60"/>
      <c r="T278" s="61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151</v>
      </c>
      <c r="AU278" s="17" t="s">
        <v>88</v>
      </c>
    </row>
    <row r="279" spans="1:65" s="13" customFormat="1" ht="11.25">
      <c r="B279" s="184"/>
      <c r="D279" s="180" t="s">
        <v>153</v>
      </c>
      <c r="E279" s="185" t="s">
        <v>1</v>
      </c>
      <c r="F279" s="186" t="s">
        <v>457</v>
      </c>
      <c r="H279" s="187">
        <v>228</v>
      </c>
      <c r="I279" s="188"/>
      <c r="L279" s="184"/>
      <c r="M279" s="189"/>
      <c r="N279" s="190"/>
      <c r="O279" s="190"/>
      <c r="P279" s="190"/>
      <c r="Q279" s="190"/>
      <c r="R279" s="190"/>
      <c r="S279" s="190"/>
      <c r="T279" s="191"/>
      <c r="AT279" s="185" t="s">
        <v>153</v>
      </c>
      <c r="AU279" s="185" t="s">
        <v>88</v>
      </c>
      <c r="AV279" s="13" t="s">
        <v>88</v>
      </c>
      <c r="AW279" s="13" t="s">
        <v>32</v>
      </c>
      <c r="AX279" s="13" t="s">
        <v>86</v>
      </c>
      <c r="AY279" s="185" t="s">
        <v>142</v>
      </c>
    </row>
    <row r="280" spans="1:65" s="2" customFormat="1" ht="33" customHeight="1">
      <c r="A280" s="34"/>
      <c r="B280" s="135"/>
      <c r="C280" s="167" t="s">
        <v>458</v>
      </c>
      <c r="D280" s="167" t="s">
        <v>145</v>
      </c>
      <c r="E280" s="168" t="s">
        <v>459</v>
      </c>
      <c r="F280" s="169" t="s">
        <v>460</v>
      </c>
      <c r="G280" s="170" t="s">
        <v>238</v>
      </c>
      <c r="H280" s="171">
        <v>228</v>
      </c>
      <c r="I280" s="172"/>
      <c r="J280" s="173">
        <f>ROUND(I280*H280,2)</f>
        <v>0</v>
      </c>
      <c r="K280" s="174"/>
      <c r="L280" s="35"/>
      <c r="M280" s="175" t="s">
        <v>1</v>
      </c>
      <c r="N280" s="176" t="s">
        <v>43</v>
      </c>
      <c r="O280" s="60"/>
      <c r="P280" s="177">
        <f>O280*H280</f>
        <v>0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164</v>
      </c>
      <c r="AT280" s="179" t="s">
        <v>145</v>
      </c>
      <c r="AU280" s="179" t="s">
        <v>88</v>
      </c>
      <c r="AY280" s="17" t="s">
        <v>142</v>
      </c>
      <c r="BE280" s="100">
        <f>IF(N280="základní",J280,0)</f>
        <v>0</v>
      </c>
      <c r="BF280" s="100">
        <f>IF(N280="snížená",J280,0)</f>
        <v>0</v>
      </c>
      <c r="BG280" s="100">
        <f>IF(N280="zákl. přenesená",J280,0)</f>
        <v>0</v>
      </c>
      <c r="BH280" s="100">
        <f>IF(N280="sníž. přenesená",J280,0)</f>
        <v>0</v>
      </c>
      <c r="BI280" s="100">
        <f>IF(N280="nulová",J280,0)</f>
        <v>0</v>
      </c>
      <c r="BJ280" s="17" t="s">
        <v>86</v>
      </c>
      <c r="BK280" s="100">
        <f>ROUND(I280*H280,2)</f>
        <v>0</v>
      </c>
      <c r="BL280" s="17" t="s">
        <v>164</v>
      </c>
      <c r="BM280" s="179" t="s">
        <v>461</v>
      </c>
    </row>
    <row r="281" spans="1:65" s="2" customFormat="1" ht="29.25">
      <c r="A281" s="34"/>
      <c r="B281" s="35"/>
      <c r="C281" s="34"/>
      <c r="D281" s="180" t="s">
        <v>151</v>
      </c>
      <c r="E281" s="34"/>
      <c r="F281" s="181" t="s">
        <v>462</v>
      </c>
      <c r="G281" s="34"/>
      <c r="H281" s="34"/>
      <c r="I281" s="136"/>
      <c r="J281" s="34"/>
      <c r="K281" s="34"/>
      <c r="L281" s="35"/>
      <c r="M281" s="182"/>
      <c r="N281" s="183"/>
      <c r="O281" s="60"/>
      <c r="P281" s="60"/>
      <c r="Q281" s="60"/>
      <c r="R281" s="60"/>
      <c r="S281" s="60"/>
      <c r="T281" s="61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151</v>
      </c>
      <c r="AU281" s="17" t="s">
        <v>88</v>
      </c>
    </row>
    <row r="282" spans="1:65" s="13" customFormat="1" ht="11.25">
      <c r="B282" s="184"/>
      <c r="D282" s="180" t="s">
        <v>153</v>
      </c>
      <c r="E282" s="185" t="s">
        <v>1</v>
      </c>
      <c r="F282" s="186" t="s">
        <v>463</v>
      </c>
      <c r="H282" s="187">
        <v>228</v>
      </c>
      <c r="I282" s="188"/>
      <c r="L282" s="184"/>
      <c r="M282" s="189"/>
      <c r="N282" s="190"/>
      <c r="O282" s="190"/>
      <c r="P282" s="190"/>
      <c r="Q282" s="190"/>
      <c r="R282" s="190"/>
      <c r="S282" s="190"/>
      <c r="T282" s="191"/>
      <c r="AT282" s="185" t="s">
        <v>153</v>
      </c>
      <c r="AU282" s="185" t="s">
        <v>88</v>
      </c>
      <c r="AV282" s="13" t="s">
        <v>88</v>
      </c>
      <c r="AW282" s="13" t="s">
        <v>32</v>
      </c>
      <c r="AX282" s="13" t="s">
        <v>86</v>
      </c>
      <c r="AY282" s="185" t="s">
        <v>142</v>
      </c>
    </row>
    <row r="283" spans="1:65" s="2" customFormat="1" ht="24.2" customHeight="1">
      <c r="A283" s="34"/>
      <c r="B283" s="135"/>
      <c r="C283" s="167" t="s">
        <v>464</v>
      </c>
      <c r="D283" s="167" t="s">
        <v>145</v>
      </c>
      <c r="E283" s="168" t="s">
        <v>465</v>
      </c>
      <c r="F283" s="169" t="s">
        <v>466</v>
      </c>
      <c r="G283" s="170" t="s">
        <v>238</v>
      </c>
      <c r="H283" s="171">
        <v>1</v>
      </c>
      <c r="I283" s="172"/>
      <c r="J283" s="173">
        <f>ROUND(I283*H283,2)</f>
        <v>0</v>
      </c>
      <c r="K283" s="174"/>
      <c r="L283" s="35"/>
      <c r="M283" s="175" t="s">
        <v>1</v>
      </c>
      <c r="N283" s="176" t="s">
        <v>43</v>
      </c>
      <c r="O283" s="60"/>
      <c r="P283" s="177">
        <f>O283*H283</f>
        <v>0</v>
      </c>
      <c r="Q283" s="177">
        <v>0.19536000000000001</v>
      </c>
      <c r="R283" s="177">
        <f>Q283*H283</f>
        <v>0.19536000000000001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164</v>
      </c>
      <c r="AT283" s="179" t="s">
        <v>145</v>
      </c>
      <c r="AU283" s="179" t="s">
        <v>88</v>
      </c>
      <c r="AY283" s="17" t="s">
        <v>142</v>
      </c>
      <c r="BE283" s="100">
        <f>IF(N283="základní",J283,0)</f>
        <v>0</v>
      </c>
      <c r="BF283" s="100">
        <f>IF(N283="snížená",J283,0)</f>
        <v>0</v>
      </c>
      <c r="BG283" s="100">
        <f>IF(N283="zákl. přenesená",J283,0)</f>
        <v>0</v>
      </c>
      <c r="BH283" s="100">
        <f>IF(N283="sníž. přenesená",J283,0)</f>
        <v>0</v>
      </c>
      <c r="BI283" s="100">
        <f>IF(N283="nulová",J283,0)</f>
        <v>0</v>
      </c>
      <c r="BJ283" s="17" t="s">
        <v>86</v>
      </c>
      <c r="BK283" s="100">
        <f>ROUND(I283*H283,2)</f>
        <v>0</v>
      </c>
      <c r="BL283" s="17" t="s">
        <v>164</v>
      </c>
      <c r="BM283" s="179" t="s">
        <v>467</v>
      </c>
    </row>
    <row r="284" spans="1:65" s="2" customFormat="1" ht="29.25">
      <c r="A284" s="34"/>
      <c r="B284" s="35"/>
      <c r="C284" s="34"/>
      <c r="D284" s="180" t="s">
        <v>151</v>
      </c>
      <c r="E284" s="34"/>
      <c r="F284" s="181" t="s">
        <v>468</v>
      </c>
      <c r="G284" s="34"/>
      <c r="H284" s="34"/>
      <c r="I284" s="136"/>
      <c r="J284" s="34"/>
      <c r="K284" s="34"/>
      <c r="L284" s="35"/>
      <c r="M284" s="182"/>
      <c r="N284" s="183"/>
      <c r="O284" s="60"/>
      <c r="P284" s="60"/>
      <c r="Q284" s="60"/>
      <c r="R284" s="60"/>
      <c r="S284" s="60"/>
      <c r="T284" s="61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151</v>
      </c>
      <c r="AU284" s="17" t="s">
        <v>88</v>
      </c>
    </row>
    <row r="285" spans="1:65" s="13" customFormat="1" ht="11.25">
      <c r="B285" s="184"/>
      <c r="D285" s="180" t="s">
        <v>153</v>
      </c>
      <c r="E285" s="185" t="s">
        <v>1</v>
      </c>
      <c r="F285" s="186" t="s">
        <v>469</v>
      </c>
      <c r="H285" s="187">
        <v>1</v>
      </c>
      <c r="I285" s="188"/>
      <c r="L285" s="184"/>
      <c r="M285" s="189"/>
      <c r="N285" s="190"/>
      <c r="O285" s="190"/>
      <c r="P285" s="190"/>
      <c r="Q285" s="190"/>
      <c r="R285" s="190"/>
      <c r="S285" s="190"/>
      <c r="T285" s="191"/>
      <c r="AT285" s="185" t="s">
        <v>153</v>
      </c>
      <c r="AU285" s="185" t="s">
        <v>88</v>
      </c>
      <c r="AV285" s="13" t="s">
        <v>88</v>
      </c>
      <c r="AW285" s="13" t="s">
        <v>32</v>
      </c>
      <c r="AX285" s="13" t="s">
        <v>86</v>
      </c>
      <c r="AY285" s="185" t="s">
        <v>142</v>
      </c>
    </row>
    <row r="286" spans="1:65" s="2" customFormat="1" ht="16.5" customHeight="1">
      <c r="A286" s="34"/>
      <c r="B286" s="135"/>
      <c r="C286" s="211" t="s">
        <v>470</v>
      </c>
      <c r="D286" s="211" t="s">
        <v>350</v>
      </c>
      <c r="E286" s="212" t="s">
        <v>471</v>
      </c>
      <c r="F286" s="213" t="s">
        <v>472</v>
      </c>
      <c r="G286" s="214" t="s">
        <v>238</v>
      </c>
      <c r="H286" s="215">
        <v>1.02</v>
      </c>
      <c r="I286" s="216"/>
      <c r="J286" s="217">
        <f>ROUND(I286*H286,2)</f>
        <v>0</v>
      </c>
      <c r="K286" s="218"/>
      <c r="L286" s="219"/>
      <c r="M286" s="220" t="s">
        <v>1</v>
      </c>
      <c r="N286" s="221" t="s">
        <v>43</v>
      </c>
      <c r="O286" s="60"/>
      <c r="P286" s="177">
        <f>O286*H286</f>
        <v>0</v>
      </c>
      <c r="Q286" s="177">
        <v>0.222</v>
      </c>
      <c r="R286" s="177">
        <f>Q286*H286</f>
        <v>0.22644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185</v>
      </c>
      <c r="AT286" s="179" t="s">
        <v>350</v>
      </c>
      <c r="AU286" s="179" t="s">
        <v>88</v>
      </c>
      <c r="AY286" s="17" t="s">
        <v>142</v>
      </c>
      <c r="BE286" s="100">
        <f>IF(N286="základní",J286,0)</f>
        <v>0</v>
      </c>
      <c r="BF286" s="100">
        <f>IF(N286="snížená",J286,0)</f>
        <v>0</v>
      </c>
      <c r="BG286" s="100">
        <f>IF(N286="zákl. přenesená",J286,0)</f>
        <v>0</v>
      </c>
      <c r="BH286" s="100">
        <f>IF(N286="sníž. přenesená",J286,0)</f>
        <v>0</v>
      </c>
      <c r="BI286" s="100">
        <f>IF(N286="nulová",J286,0)</f>
        <v>0</v>
      </c>
      <c r="BJ286" s="17" t="s">
        <v>86</v>
      </c>
      <c r="BK286" s="100">
        <f>ROUND(I286*H286,2)</f>
        <v>0</v>
      </c>
      <c r="BL286" s="17" t="s">
        <v>164</v>
      </c>
      <c r="BM286" s="179" t="s">
        <v>473</v>
      </c>
    </row>
    <row r="287" spans="1:65" s="2" customFormat="1" ht="11.25">
      <c r="A287" s="34"/>
      <c r="B287" s="35"/>
      <c r="C287" s="34"/>
      <c r="D287" s="180" t="s">
        <v>151</v>
      </c>
      <c r="E287" s="34"/>
      <c r="F287" s="181" t="s">
        <v>472</v>
      </c>
      <c r="G287" s="34"/>
      <c r="H287" s="34"/>
      <c r="I287" s="136"/>
      <c r="J287" s="34"/>
      <c r="K287" s="34"/>
      <c r="L287" s="35"/>
      <c r="M287" s="182"/>
      <c r="N287" s="183"/>
      <c r="O287" s="60"/>
      <c r="P287" s="60"/>
      <c r="Q287" s="60"/>
      <c r="R287" s="60"/>
      <c r="S287" s="60"/>
      <c r="T287" s="61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151</v>
      </c>
      <c r="AU287" s="17" t="s">
        <v>88</v>
      </c>
    </row>
    <row r="288" spans="1:65" s="13" customFormat="1" ht="11.25">
      <c r="B288" s="184"/>
      <c r="D288" s="180" t="s">
        <v>153</v>
      </c>
      <c r="F288" s="186" t="s">
        <v>474</v>
      </c>
      <c r="H288" s="187">
        <v>1.02</v>
      </c>
      <c r="I288" s="188"/>
      <c r="L288" s="184"/>
      <c r="M288" s="189"/>
      <c r="N288" s="190"/>
      <c r="O288" s="190"/>
      <c r="P288" s="190"/>
      <c r="Q288" s="190"/>
      <c r="R288" s="190"/>
      <c r="S288" s="190"/>
      <c r="T288" s="191"/>
      <c r="AT288" s="185" t="s">
        <v>153</v>
      </c>
      <c r="AU288" s="185" t="s">
        <v>88</v>
      </c>
      <c r="AV288" s="13" t="s">
        <v>88</v>
      </c>
      <c r="AW288" s="13" t="s">
        <v>3</v>
      </c>
      <c r="AX288" s="13" t="s">
        <v>86</v>
      </c>
      <c r="AY288" s="185" t="s">
        <v>142</v>
      </c>
    </row>
    <row r="289" spans="1:65" s="2" customFormat="1" ht="24.2" customHeight="1">
      <c r="A289" s="34"/>
      <c r="B289" s="135"/>
      <c r="C289" s="167" t="s">
        <v>475</v>
      </c>
      <c r="D289" s="167" t="s">
        <v>145</v>
      </c>
      <c r="E289" s="168" t="s">
        <v>476</v>
      </c>
      <c r="F289" s="169" t="s">
        <v>477</v>
      </c>
      <c r="G289" s="170" t="s">
        <v>238</v>
      </c>
      <c r="H289" s="171">
        <v>6</v>
      </c>
      <c r="I289" s="172"/>
      <c r="J289" s="173">
        <f>ROUND(I289*H289,2)</f>
        <v>0</v>
      </c>
      <c r="K289" s="174"/>
      <c r="L289" s="35"/>
      <c r="M289" s="175" t="s">
        <v>1</v>
      </c>
      <c r="N289" s="176" t="s">
        <v>43</v>
      </c>
      <c r="O289" s="60"/>
      <c r="P289" s="177">
        <f>O289*H289</f>
        <v>0</v>
      </c>
      <c r="Q289" s="177">
        <v>8.9219999999999994E-2</v>
      </c>
      <c r="R289" s="177">
        <f>Q289*H289</f>
        <v>0.53532000000000002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164</v>
      </c>
      <c r="AT289" s="179" t="s">
        <v>145</v>
      </c>
      <c r="AU289" s="179" t="s">
        <v>88</v>
      </c>
      <c r="AY289" s="17" t="s">
        <v>142</v>
      </c>
      <c r="BE289" s="100">
        <f>IF(N289="základní",J289,0)</f>
        <v>0</v>
      </c>
      <c r="BF289" s="100">
        <f>IF(N289="snížená",J289,0)</f>
        <v>0</v>
      </c>
      <c r="BG289" s="100">
        <f>IF(N289="zákl. přenesená",J289,0)</f>
        <v>0</v>
      </c>
      <c r="BH289" s="100">
        <f>IF(N289="sníž. přenesená",J289,0)</f>
        <v>0</v>
      </c>
      <c r="BI289" s="100">
        <f>IF(N289="nulová",J289,0)</f>
        <v>0</v>
      </c>
      <c r="BJ289" s="17" t="s">
        <v>86</v>
      </c>
      <c r="BK289" s="100">
        <f>ROUND(I289*H289,2)</f>
        <v>0</v>
      </c>
      <c r="BL289" s="17" t="s">
        <v>164</v>
      </c>
      <c r="BM289" s="179" t="s">
        <v>478</v>
      </c>
    </row>
    <row r="290" spans="1:65" s="2" customFormat="1" ht="48.75">
      <c r="A290" s="34"/>
      <c r="B290" s="35"/>
      <c r="C290" s="34"/>
      <c r="D290" s="180" t="s">
        <v>151</v>
      </c>
      <c r="E290" s="34"/>
      <c r="F290" s="181" t="s">
        <v>479</v>
      </c>
      <c r="G290" s="34"/>
      <c r="H290" s="34"/>
      <c r="I290" s="136"/>
      <c r="J290" s="34"/>
      <c r="K290" s="34"/>
      <c r="L290" s="35"/>
      <c r="M290" s="182"/>
      <c r="N290" s="183"/>
      <c r="O290" s="60"/>
      <c r="P290" s="60"/>
      <c r="Q290" s="60"/>
      <c r="R290" s="60"/>
      <c r="S290" s="60"/>
      <c r="T290" s="61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151</v>
      </c>
      <c r="AU290" s="17" t="s">
        <v>88</v>
      </c>
    </row>
    <row r="291" spans="1:65" s="13" customFormat="1" ht="11.25">
      <c r="B291" s="184"/>
      <c r="D291" s="180" t="s">
        <v>153</v>
      </c>
      <c r="E291" s="185" t="s">
        <v>1</v>
      </c>
      <c r="F291" s="186" t="s">
        <v>480</v>
      </c>
      <c r="H291" s="187">
        <v>6</v>
      </c>
      <c r="I291" s="188"/>
      <c r="L291" s="184"/>
      <c r="M291" s="189"/>
      <c r="N291" s="190"/>
      <c r="O291" s="190"/>
      <c r="P291" s="190"/>
      <c r="Q291" s="190"/>
      <c r="R291" s="190"/>
      <c r="S291" s="190"/>
      <c r="T291" s="191"/>
      <c r="AT291" s="185" t="s">
        <v>153</v>
      </c>
      <c r="AU291" s="185" t="s">
        <v>88</v>
      </c>
      <c r="AV291" s="13" t="s">
        <v>88</v>
      </c>
      <c r="AW291" s="13" t="s">
        <v>32</v>
      </c>
      <c r="AX291" s="13" t="s">
        <v>86</v>
      </c>
      <c r="AY291" s="185" t="s">
        <v>142</v>
      </c>
    </row>
    <row r="292" spans="1:65" s="2" customFormat="1" ht="21.75" customHeight="1">
      <c r="A292" s="34"/>
      <c r="B292" s="135"/>
      <c r="C292" s="211" t="s">
        <v>481</v>
      </c>
      <c r="D292" s="211" t="s">
        <v>350</v>
      </c>
      <c r="E292" s="212" t="s">
        <v>482</v>
      </c>
      <c r="F292" s="213" t="s">
        <v>483</v>
      </c>
      <c r="G292" s="214" t="s">
        <v>238</v>
      </c>
      <c r="H292" s="215">
        <v>6.18</v>
      </c>
      <c r="I292" s="216"/>
      <c r="J292" s="217">
        <f>ROUND(I292*H292,2)</f>
        <v>0</v>
      </c>
      <c r="K292" s="218"/>
      <c r="L292" s="219"/>
      <c r="M292" s="220" t="s">
        <v>1</v>
      </c>
      <c r="N292" s="221" t="s">
        <v>43</v>
      </c>
      <c r="O292" s="60"/>
      <c r="P292" s="177">
        <f>O292*H292</f>
        <v>0</v>
      </c>
      <c r="Q292" s="177">
        <v>0.13100000000000001</v>
      </c>
      <c r="R292" s="177">
        <f>Q292*H292</f>
        <v>0.80957999999999997</v>
      </c>
      <c r="S292" s="177">
        <v>0</v>
      </c>
      <c r="T292" s="17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9" t="s">
        <v>185</v>
      </c>
      <c r="AT292" s="179" t="s">
        <v>350</v>
      </c>
      <c r="AU292" s="179" t="s">
        <v>88</v>
      </c>
      <c r="AY292" s="17" t="s">
        <v>142</v>
      </c>
      <c r="BE292" s="100">
        <f>IF(N292="základní",J292,0)</f>
        <v>0</v>
      </c>
      <c r="BF292" s="100">
        <f>IF(N292="snížená",J292,0)</f>
        <v>0</v>
      </c>
      <c r="BG292" s="100">
        <f>IF(N292="zákl. přenesená",J292,0)</f>
        <v>0</v>
      </c>
      <c r="BH292" s="100">
        <f>IF(N292="sníž. přenesená",J292,0)</f>
        <v>0</v>
      </c>
      <c r="BI292" s="100">
        <f>IF(N292="nulová",J292,0)</f>
        <v>0</v>
      </c>
      <c r="BJ292" s="17" t="s">
        <v>86</v>
      </c>
      <c r="BK292" s="100">
        <f>ROUND(I292*H292,2)</f>
        <v>0</v>
      </c>
      <c r="BL292" s="17" t="s">
        <v>164</v>
      </c>
      <c r="BM292" s="179" t="s">
        <v>484</v>
      </c>
    </row>
    <row r="293" spans="1:65" s="2" customFormat="1" ht="11.25">
      <c r="A293" s="34"/>
      <c r="B293" s="35"/>
      <c r="C293" s="34"/>
      <c r="D293" s="180" t="s">
        <v>151</v>
      </c>
      <c r="E293" s="34"/>
      <c r="F293" s="181" t="s">
        <v>483</v>
      </c>
      <c r="G293" s="34"/>
      <c r="H293" s="34"/>
      <c r="I293" s="136"/>
      <c r="J293" s="34"/>
      <c r="K293" s="34"/>
      <c r="L293" s="35"/>
      <c r="M293" s="182"/>
      <c r="N293" s="183"/>
      <c r="O293" s="60"/>
      <c r="P293" s="60"/>
      <c r="Q293" s="60"/>
      <c r="R293" s="60"/>
      <c r="S293" s="60"/>
      <c r="T293" s="61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151</v>
      </c>
      <c r="AU293" s="17" t="s">
        <v>88</v>
      </c>
    </row>
    <row r="294" spans="1:65" s="13" customFormat="1" ht="11.25">
      <c r="B294" s="184"/>
      <c r="D294" s="180" t="s">
        <v>153</v>
      </c>
      <c r="F294" s="186" t="s">
        <v>485</v>
      </c>
      <c r="H294" s="187">
        <v>6.18</v>
      </c>
      <c r="I294" s="188"/>
      <c r="L294" s="184"/>
      <c r="M294" s="189"/>
      <c r="N294" s="190"/>
      <c r="O294" s="190"/>
      <c r="P294" s="190"/>
      <c r="Q294" s="190"/>
      <c r="R294" s="190"/>
      <c r="S294" s="190"/>
      <c r="T294" s="191"/>
      <c r="AT294" s="185" t="s">
        <v>153</v>
      </c>
      <c r="AU294" s="185" t="s">
        <v>88</v>
      </c>
      <c r="AV294" s="13" t="s">
        <v>88</v>
      </c>
      <c r="AW294" s="13" t="s">
        <v>3</v>
      </c>
      <c r="AX294" s="13" t="s">
        <v>86</v>
      </c>
      <c r="AY294" s="185" t="s">
        <v>142</v>
      </c>
    </row>
    <row r="295" spans="1:65" s="2" customFormat="1" ht="33" customHeight="1">
      <c r="A295" s="34"/>
      <c r="B295" s="135"/>
      <c r="C295" s="167" t="s">
        <v>486</v>
      </c>
      <c r="D295" s="167" t="s">
        <v>145</v>
      </c>
      <c r="E295" s="168" t="s">
        <v>487</v>
      </c>
      <c r="F295" s="169" t="s">
        <v>488</v>
      </c>
      <c r="G295" s="170" t="s">
        <v>238</v>
      </c>
      <c r="H295" s="171">
        <v>236</v>
      </c>
      <c r="I295" s="172"/>
      <c r="J295" s="173">
        <f>ROUND(I295*H295,2)</f>
        <v>0</v>
      </c>
      <c r="K295" s="174"/>
      <c r="L295" s="35"/>
      <c r="M295" s="175" t="s">
        <v>1</v>
      </c>
      <c r="N295" s="176" t="s">
        <v>43</v>
      </c>
      <c r="O295" s="60"/>
      <c r="P295" s="177">
        <f>O295*H295</f>
        <v>0</v>
      </c>
      <c r="Q295" s="177">
        <v>0.11162</v>
      </c>
      <c r="R295" s="177">
        <f>Q295*H295</f>
        <v>26.342320000000001</v>
      </c>
      <c r="S295" s="177">
        <v>0</v>
      </c>
      <c r="T295" s="17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9" t="s">
        <v>164</v>
      </c>
      <c r="AT295" s="179" t="s">
        <v>145</v>
      </c>
      <c r="AU295" s="179" t="s">
        <v>88</v>
      </c>
      <c r="AY295" s="17" t="s">
        <v>142</v>
      </c>
      <c r="BE295" s="100">
        <f>IF(N295="základní",J295,0)</f>
        <v>0</v>
      </c>
      <c r="BF295" s="100">
        <f>IF(N295="snížená",J295,0)</f>
        <v>0</v>
      </c>
      <c r="BG295" s="100">
        <f>IF(N295="zákl. přenesená",J295,0)</f>
        <v>0</v>
      </c>
      <c r="BH295" s="100">
        <f>IF(N295="sníž. přenesená",J295,0)</f>
        <v>0</v>
      </c>
      <c r="BI295" s="100">
        <f>IF(N295="nulová",J295,0)</f>
        <v>0</v>
      </c>
      <c r="BJ295" s="17" t="s">
        <v>86</v>
      </c>
      <c r="BK295" s="100">
        <f>ROUND(I295*H295,2)</f>
        <v>0</v>
      </c>
      <c r="BL295" s="17" t="s">
        <v>164</v>
      </c>
      <c r="BM295" s="179" t="s">
        <v>489</v>
      </c>
    </row>
    <row r="296" spans="1:65" s="2" customFormat="1" ht="48.75">
      <c r="A296" s="34"/>
      <c r="B296" s="35"/>
      <c r="C296" s="34"/>
      <c r="D296" s="180" t="s">
        <v>151</v>
      </c>
      <c r="E296" s="34"/>
      <c r="F296" s="181" t="s">
        <v>490</v>
      </c>
      <c r="G296" s="34"/>
      <c r="H296" s="34"/>
      <c r="I296" s="136"/>
      <c r="J296" s="34"/>
      <c r="K296" s="34"/>
      <c r="L296" s="35"/>
      <c r="M296" s="182"/>
      <c r="N296" s="183"/>
      <c r="O296" s="60"/>
      <c r="P296" s="60"/>
      <c r="Q296" s="60"/>
      <c r="R296" s="60"/>
      <c r="S296" s="60"/>
      <c r="T296" s="61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151</v>
      </c>
      <c r="AU296" s="17" t="s">
        <v>88</v>
      </c>
    </row>
    <row r="297" spans="1:65" s="13" customFormat="1" ht="11.25">
      <c r="B297" s="184"/>
      <c r="D297" s="180" t="s">
        <v>153</v>
      </c>
      <c r="E297" s="185" t="s">
        <v>1</v>
      </c>
      <c r="F297" s="186" t="s">
        <v>491</v>
      </c>
      <c r="H297" s="187">
        <v>218.5</v>
      </c>
      <c r="I297" s="188"/>
      <c r="L297" s="184"/>
      <c r="M297" s="189"/>
      <c r="N297" s="190"/>
      <c r="O297" s="190"/>
      <c r="P297" s="190"/>
      <c r="Q297" s="190"/>
      <c r="R297" s="190"/>
      <c r="S297" s="190"/>
      <c r="T297" s="191"/>
      <c r="AT297" s="185" t="s">
        <v>153</v>
      </c>
      <c r="AU297" s="185" t="s">
        <v>88</v>
      </c>
      <c r="AV297" s="13" t="s">
        <v>88</v>
      </c>
      <c r="AW297" s="13" t="s">
        <v>32</v>
      </c>
      <c r="AX297" s="13" t="s">
        <v>78</v>
      </c>
      <c r="AY297" s="185" t="s">
        <v>142</v>
      </c>
    </row>
    <row r="298" spans="1:65" s="13" customFormat="1" ht="11.25">
      <c r="B298" s="184"/>
      <c r="D298" s="180" t="s">
        <v>153</v>
      </c>
      <c r="E298" s="185" t="s">
        <v>1</v>
      </c>
      <c r="F298" s="186" t="s">
        <v>492</v>
      </c>
      <c r="H298" s="187">
        <v>17.5</v>
      </c>
      <c r="I298" s="188"/>
      <c r="L298" s="184"/>
      <c r="M298" s="189"/>
      <c r="N298" s="190"/>
      <c r="O298" s="190"/>
      <c r="P298" s="190"/>
      <c r="Q298" s="190"/>
      <c r="R298" s="190"/>
      <c r="S298" s="190"/>
      <c r="T298" s="191"/>
      <c r="AT298" s="185" t="s">
        <v>153</v>
      </c>
      <c r="AU298" s="185" t="s">
        <v>88</v>
      </c>
      <c r="AV298" s="13" t="s">
        <v>88</v>
      </c>
      <c r="AW298" s="13" t="s">
        <v>32</v>
      </c>
      <c r="AX298" s="13" t="s">
        <v>78</v>
      </c>
      <c r="AY298" s="185" t="s">
        <v>142</v>
      </c>
    </row>
    <row r="299" spans="1:65" s="14" customFormat="1" ht="11.25">
      <c r="B299" s="196"/>
      <c r="D299" s="180" t="s">
        <v>153</v>
      </c>
      <c r="E299" s="197" t="s">
        <v>1</v>
      </c>
      <c r="F299" s="198" t="s">
        <v>260</v>
      </c>
      <c r="H299" s="199">
        <v>236</v>
      </c>
      <c r="I299" s="200"/>
      <c r="L299" s="196"/>
      <c r="M299" s="201"/>
      <c r="N299" s="202"/>
      <c r="O299" s="202"/>
      <c r="P299" s="202"/>
      <c r="Q299" s="202"/>
      <c r="R299" s="202"/>
      <c r="S299" s="202"/>
      <c r="T299" s="203"/>
      <c r="AT299" s="197" t="s">
        <v>153</v>
      </c>
      <c r="AU299" s="197" t="s">
        <v>88</v>
      </c>
      <c r="AV299" s="14" t="s">
        <v>164</v>
      </c>
      <c r="AW299" s="14" t="s">
        <v>32</v>
      </c>
      <c r="AX299" s="14" t="s">
        <v>86</v>
      </c>
      <c r="AY299" s="197" t="s">
        <v>142</v>
      </c>
    </row>
    <row r="300" spans="1:65" s="2" customFormat="1" ht="21.75" customHeight="1">
      <c r="A300" s="34"/>
      <c r="B300" s="135"/>
      <c r="C300" s="211" t="s">
        <v>493</v>
      </c>
      <c r="D300" s="211" t="s">
        <v>350</v>
      </c>
      <c r="E300" s="212" t="s">
        <v>494</v>
      </c>
      <c r="F300" s="213" t="s">
        <v>495</v>
      </c>
      <c r="G300" s="214" t="s">
        <v>238</v>
      </c>
      <c r="H300" s="215">
        <v>208.57499999999999</v>
      </c>
      <c r="I300" s="216"/>
      <c r="J300" s="217">
        <f>ROUND(I300*H300,2)</f>
        <v>0</v>
      </c>
      <c r="K300" s="218"/>
      <c r="L300" s="219"/>
      <c r="M300" s="220" t="s">
        <v>1</v>
      </c>
      <c r="N300" s="221" t="s">
        <v>43</v>
      </c>
      <c r="O300" s="60"/>
      <c r="P300" s="177">
        <f>O300*H300</f>
        <v>0</v>
      </c>
      <c r="Q300" s="177">
        <v>0.15</v>
      </c>
      <c r="R300" s="177">
        <f>Q300*H300</f>
        <v>31.286249999999995</v>
      </c>
      <c r="S300" s="177">
        <v>0</v>
      </c>
      <c r="T300" s="17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9" t="s">
        <v>185</v>
      </c>
      <c r="AT300" s="179" t="s">
        <v>350</v>
      </c>
      <c r="AU300" s="179" t="s">
        <v>88</v>
      </c>
      <c r="AY300" s="17" t="s">
        <v>142</v>
      </c>
      <c r="BE300" s="100">
        <f>IF(N300="základní",J300,0)</f>
        <v>0</v>
      </c>
      <c r="BF300" s="100">
        <f>IF(N300="snížená",J300,0)</f>
        <v>0</v>
      </c>
      <c r="BG300" s="100">
        <f>IF(N300="zákl. přenesená",J300,0)</f>
        <v>0</v>
      </c>
      <c r="BH300" s="100">
        <f>IF(N300="sníž. přenesená",J300,0)</f>
        <v>0</v>
      </c>
      <c r="BI300" s="100">
        <f>IF(N300="nulová",J300,0)</f>
        <v>0</v>
      </c>
      <c r="BJ300" s="17" t="s">
        <v>86</v>
      </c>
      <c r="BK300" s="100">
        <f>ROUND(I300*H300,2)</f>
        <v>0</v>
      </c>
      <c r="BL300" s="17" t="s">
        <v>164</v>
      </c>
      <c r="BM300" s="179" t="s">
        <v>496</v>
      </c>
    </row>
    <row r="301" spans="1:65" s="2" customFormat="1" ht="19.5">
      <c r="A301" s="34"/>
      <c r="B301" s="35"/>
      <c r="C301" s="34"/>
      <c r="D301" s="180" t="s">
        <v>151</v>
      </c>
      <c r="E301" s="34"/>
      <c r="F301" s="181" t="s">
        <v>497</v>
      </c>
      <c r="G301" s="34"/>
      <c r="H301" s="34"/>
      <c r="I301" s="136"/>
      <c r="J301" s="34"/>
      <c r="K301" s="34"/>
      <c r="L301" s="35"/>
      <c r="M301" s="182"/>
      <c r="N301" s="183"/>
      <c r="O301" s="60"/>
      <c r="P301" s="60"/>
      <c r="Q301" s="60"/>
      <c r="R301" s="60"/>
      <c r="S301" s="60"/>
      <c r="T301" s="61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151</v>
      </c>
      <c r="AU301" s="17" t="s">
        <v>88</v>
      </c>
    </row>
    <row r="302" spans="1:65" s="13" customFormat="1" ht="22.5">
      <c r="B302" s="184"/>
      <c r="D302" s="180" t="s">
        <v>153</v>
      </c>
      <c r="E302" s="185" t="s">
        <v>1</v>
      </c>
      <c r="F302" s="186" t="s">
        <v>498</v>
      </c>
      <c r="H302" s="187">
        <v>202.5</v>
      </c>
      <c r="I302" s="188"/>
      <c r="L302" s="184"/>
      <c r="M302" s="189"/>
      <c r="N302" s="190"/>
      <c r="O302" s="190"/>
      <c r="P302" s="190"/>
      <c r="Q302" s="190"/>
      <c r="R302" s="190"/>
      <c r="S302" s="190"/>
      <c r="T302" s="191"/>
      <c r="AT302" s="185" t="s">
        <v>153</v>
      </c>
      <c r="AU302" s="185" t="s">
        <v>88</v>
      </c>
      <c r="AV302" s="13" t="s">
        <v>88</v>
      </c>
      <c r="AW302" s="13" t="s">
        <v>32</v>
      </c>
      <c r="AX302" s="13" t="s">
        <v>86</v>
      </c>
      <c r="AY302" s="185" t="s">
        <v>142</v>
      </c>
    </row>
    <row r="303" spans="1:65" s="13" customFormat="1" ht="11.25">
      <c r="B303" s="184"/>
      <c r="D303" s="180" t="s">
        <v>153</v>
      </c>
      <c r="F303" s="186" t="s">
        <v>499</v>
      </c>
      <c r="H303" s="187">
        <v>208.57499999999999</v>
      </c>
      <c r="I303" s="188"/>
      <c r="L303" s="184"/>
      <c r="M303" s="189"/>
      <c r="N303" s="190"/>
      <c r="O303" s="190"/>
      <c r="P303" s="190"/>
      <c r="Q303" s="190"/>
      <c r="R303" s="190"/>
      <c r="S303" s="190"/>
      <c r="T303" s="191"/>
      <c r="AT303" s="185" t="s">
        <v>153</v>
      </c>
      <c r="AU303" s="185" t="s">
        <v>88</v>
      </c>
      <c r="AV303" s="13" t="s">
        <v>88</v>
      </c>
      <c r="AW303" s="13" t="s">
        <v>3</v>
      </c>
      <c r="AX303" s="13" t="s">
        <v>86</v>
      </c>
      <c r="AY303" s="185" t="s">
        <v>142</v>
      </c>
    </row>
    <row r="304" spans="1:65" s="2" customFormat="1" ht="21.75" customHeight="1">
      <c r="A304" s="34"/>
      <c r="B304" s="135"/>
      <c r="C304" s="211" t="s">
        <v>500</v>
      </c>
      <c r="D304" s="211" t="s">
        <v>350</v>
      </c>
      <c r="E304" s="212" t="s">
        <v>501</v>
      </c>
      <c r="F304" s="213" t="s">
        <v>502</v>
      </c>
      <c r="G304" s="214" t="s">
        <v>238</v>
      </c>
      <c r="H304" s="215">
        <v>16.48</v>
      </c>
      <c r="I304" s="216"/>
      <c r="J304" s="217">
        <f>ROUND(I304*H304,2)</f>
        <v>0</v>
      </c>
      <c r="K304" s="218"/>
      <c r="L304" s="219"/>
      <c r="M304" s="220" t="s">
        <v>1</v>
      </c>
      <c r="N304" s="221" t="s">
        <v>43</v>
      </c>
      <c r="O304" s="60"/>
      <c r="P304" s="177">
        <f>O304*H304</f>
        <v>0</v>
      </c>
      <c r="Q304" s="177">
        <v>0.17599999999999999</v>
      </c>
      <c r="R304" s="177">
        <f>Q304*H304</f>
        <v>2.9004799999999999</v>
      </c>
      <c r="S304" s="177">
        <v>0</v>
      </c>
      <c r="T304" s="17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9" t="s">
        <v>185</v>
      </c>
      <c r="AT304" s="179" t="s">
        <v>350</v>
      </c>
      <c r="AU304" s="179" t="s">
        <v>88</v>
      </c>
      <c r="AY304" s="17" t="s">
        <v>142</v>
      </c>
      <c r="BE304" s="100">
        <f>IF(N304="základní",J304,0)</f>
        <v>0</v>
      </c>
      <c r="BF304" s="100">
        <f>IF(N304="snížená",J304,0)</f>
        <v>0</v>
      </c>
      <c r="BG304" s="100">
        <f>IF(N304="zákl. přenesená",J304,0)</f>
        <v>0</v>
      </c>
      <c r="BH304" s="100">
        <f>IF(N304="sníž. přenesená",J304,0)</f>
        <v>0</v>
      </c>
      <c r="BI304" s="100">
        <f>IF(N304="nulová",J304,0)</f>
        <v>0</v>
      </c>
      <c r="BJ304" s="17" t="s">
        <v>86</v>
      </c>
      <c r="BK304" s="100">
        <f>ROUND(I304*H304,2)</f>
        <v>0</v>
      </c>
      <c r="BL304" s="17" t="s">
        <v>164</v>
      </c>
      <c r="BM304" s="179" t="s">
        <v>503</v>
      </c>
    </row>
    <row r="305" spans="1:65" s="2" customFormat="1" ht="11.25">
      <c r="A305" s="34"/>
      <c r="B305" s="35"/>
      <c r="C305" s="34"/>
      <c r="D305" s="180" t="s">
        <v>151</v>
      </c>
      <c r="E305" s="34"/>
      <c r="F305" s="181" t="s">
        <v>502</v>
      </c>
      <c r="G305" s="34"/>
      <c r="H305" s="34"/>
      <c r="I305" s="136"/>
      <c r="J305" s="34"/>
      <c r="K305" s="34"/>
      <c r="L305" s="35"/>
      <c r="M305" s="182"/>
      <c r="N305" s="183"/>
      <c r="O305" s="60"/>
      <c r="P305" s="60"/>
      <c r="Q305" s="60"/>
      <c r="R305" s="60"/>
      <c r="S305" s="60"/>
      <c r="T305" s="61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151</v>
      </c>
      <c r="AU305" s="17" t="s">
        <v>88</v>
      </c>
    </row>
    <row r="306" spans="1:65" s="13" customFormat="1" ht="11.25">
      <c r="B306" s="184"/>
      <c r="D306" s="180" t="s">
        <v>153</v>
      </c>
      <c r="E306" s="185" t="s">
        <v>1</v>
      </c>
      <c r="F306" s="186" t="s">
        <v>504</v>
      </c>
      <c r="H306" s="187">
        <v>16</v>
      </c>
      <c r="I306" s="188"/>
      <c r="L306" s="184"/>
      <c r="M306" s="189"/>
      <c r="N306" s="190"/>
      <c r="O306" s="190"/>
      <c r="P306" s="190"/>
      <c r="Q306" s="190"/>
      <c r="R306" s="190"/>
      <c r="S306" s="190"/>
      <c r="T306" s="191"/>
      <c r="AT306" s="185" t="s">
        <v>153</v>
      </c>
      <c r="AU306" s="185" t="s">
        <v>88</v>
      </c>
      <c r="AV306" s="13" t="s">
        <v>88</v>
      </c>
      <c r="AW306" s="13" t="s">
        <v>32</v>
      </c>
      <c r="AX306" s="13" t="s">
        <v>86</v>
      </c>
      <c r="AY306" s="185" t="s">
        <v>142</v>
      </c>
    </row>
    <row r="307" spans="1:65" s="13" customFormat="1" ht="11.25">
      <c r="B307" s="184"/>
      <c r="D307" s="180" t="s">
        <v>153</v>
      </c>
      <c r="F307" s="186" t="s">
        <v>505</v>
      </c>
      <c r="H307" s="187">
        <v>16.48</v>
      </c>
      <c r="I307" s="188"/>
      <c r="L307" s="184"/>
      <c r="M307" s="189"/>
      <c r="N307" s="190"/>
      <c r="O307" s="190"/>
      <c r="P307" s="190"/>
      <c r="Q307" s="190"/>
      <c r="R307" s="190"/>
      <c r="S307" s="190"/>
      <c r="T307" s="191"/>
      <c r="AT307" s="185" t="s">
        <v>153</v>
      </c>
      <c r="AU307" s="185" t="s">
        <v>88</v>
      </c>
      <c r="AV307" s="13" t="s">
        <v>88</v>
      </c>
      <c r="AW307" s="13" t="s">
        <v>3</v>
      </c>
      <c r="AX307" s="13" t="s">
        <v>86</v>
      </c>
      <c r="AY307" s="185" t="s">
        <v>142</v>
      </c>
    </row>
    <row r="308" spans="1:65" s="2" customFormat="1" ht="21.75" customHeight="1">
      <c r="A308" s="34"/>
      <c r="B308" s="135"/>
      <c r="C308" s="211" t="s">
        <v>506</v>
      </c>
      <c r="D308" s="211" t="s">
        <v>350</v>
      </c>
      <c r="E308" s="212" t="s">
        <v>507</v>
      </c>
      <c r="F308" s="213" t="s">
        <v>508</v>
      </c>
      <c r="G308" s="214" t="s">
        <v>238</v>
      </c>
      <c r="H308" s="215">
        <v>18.024999999999999</v>
      </c>
      <c r="I308" s="216"/>
      <c r="J308" s="217">
        <f>ROUND(I308*H308,2)</f>
        <v>0</v>
      </c>
      <c r="K308" s="218"/>
      <c r="L308" s="219"/>
      <c r="M308" s="220" t="s">
        <v>1</v>
      </c>
      <c r="N308" s="221" t="s">
        <v>43</v>
      </c>
      <c r="O308" s="60"/>
      <c r="P308" s="177">
        <f>O308*H308</f>
        <v>0</v>
      </c>
      <c r="Q308" s="177">
        <v>0.17599999999999999</v>
      </c>
      <c r="R308" s="177">
        <f>Q308*H308</f>
        <v>3.1723999999999997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185</v>
      </c>
      <c r="AT308" s="179" t="s">
        <v>350</v>
      </c>
      <c r="AU308" s="179" t="s">
        <v>88</v>
      </c>
      <c r="AY308" s="17" t="s">
        <v>142</v>
      </c>
      <c r="BE308" s="100">
        <f>IF(N308="základní",J308,0)</f>
        <v>0</v>
      </c>
      <c r="BF308" s="100">
        <f>IF(N308="snížená",J308,0)</f>
        <v>0</v>
      </c>
      <c r="BG308" s="100">
        <f>IF(N308="zákl. přenesená",J308,0)</f>
        <v>0</v>
      </c>
      <c r="BH308" s="100">
        <f>IF(N308="sníž. přenesená",J308,0)</f>
        <v>0</v>
      </c>
      <c r="BI308" s="100">
        <f>IF(N308="nulová",J308,0)</f>
        <v>0</v>
      </c>
      <c r="BJ308" s="17" t="s">
        <v>86</v>
      </c>
      <c r="BK308" s="100">
        <f>ROUND(I308*H308,2)</f>
        <v>0</v>
      </c>
      <c r="BL308" s="17" t="s">
        <v>164</v>
      </c>
      <c r="BM308" s="179" t="s">
        <v>509</v>
      </c>
    </row>
    <row r="309" spans="1:65" s="2" customFormat="1" ht="11.25">
      <c r="A309" s="34"/>
      <c r="B309" s="35"/>
      <c r="C309" s="34"/>
      <c r="D309" s="180" t="s">
        <v>151</v>
      </c>
      <c r="E309" s="34"/>
      <c r="F309" s="181" t="s">
        <v>508</v>
      </c>
      <c r="G309" s="34"/>
      <c r="H309" s="34"/>
      <c r="I309" s="136"/>
      <c r="J309" s="34"/>
      <c r="K309" s="34"/>
      <c r="L309" s="35"/>
      <c r="M309" s="182"/>
      <c r="N309" s="183"/>
      <c r="O309" s="60"/>
      <c r="P309" s="60"/>
      <c r="Q309" s="60"/>
      <c r="R309" s="60"/>
      <c r="S309" s="60"/>
      <c r="T309" s="61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151</v>
      </c>
      <c r="AU309" s="17" t="s">
        <v>88</v>
      </c>
    </row>
    <row r="310" spans="1:65" s="13" customFormat="1" ht="11.25">
      <c r="B310" s="184"/>
      <c r="D310" s="180" t="s">
        <v>153</v>
      </c>
      <c r="E310" s="185" t="s">
        <v>1</v>
      </c>
      <c r="F310" s="186" t="s">
        <v>510</v>
      </c>
      <c r="H310" s="187">
        <v>17.5</v>
      </c>
      <c r="I310" s="188"/>
      <c r="L310" s="184"/>
      <c r="M310" s="189"/>
      <c r="N310" s="190"/>
      <c r="O310" s="190"/>
      <c r="P310" s="190"/>
      <c r="Q310" s="190"/>
      <c r="R310" s="190"/>
      <c r="S310" s="190"/>
      <c r="T310" s="191"/>
      <c r="AT310" s="185" t="s">
        <v>153</v>
      </c>
      <c r="AU310" s="185" t="s">
        <v>88</v>
      </c>
      <c r="AV310" s="13" t="s">
        <v>88</v>
      </c>
      <c r="AW310" s="13" t="s">
        <v>32</v>
      </c>
      <c r="AX310" s="13" t="s">
        <v>86</v>
      </c>
      <c r="AY310" s="185" t="s">
        <v>142</v>
      </c>
    </row>
    <row r="311" spans="1:65" s="13" customFormat="1" ht="11.25">
      <c r="B311" s="184"/>
      <c r="D311" s="180" t="s">
        <v>153</v>
      </c>
      <c r="F311" s="186" t="s">
        <v>511</v>
      </c>
      <c r="H311" s="187">
        <v>18.024999999999999</v>
      </c>
      <c r="I311" s="188"/>
      <c r="L311" s="184"/>
      <c r="M311" s="189"/>
      <c r="N311" s="190"/>
      <c r="O311" s="190"/>
      <c r="P311" s="190"/>
      <c r="Q311" s="190"/>
      <c r="R311" s="190"/>
      <c r="S311" s="190"/>
      <c r="T311" s="191"/>
      <c r="AT311" s="185" t="s">
        <v>153</v>
      </c>
      <c r="AU311" s="185" t="s">
        <v>88</v>
      </c>
      <c r="AV311" s="13" t="s">
        <v>88</v>
      </c>
      <c r="AW311" s="13" t="s">
        <v>3</v>
      </c>
      <c r="AX311" s="13" t="s">
        <v>86</v>
      </c>
      <c r="AY311" s="185" t="s">
        <v>142</v>
      </c>
    </row>
    <row r="312" spans="1:65" s="2" customFormat="1" ht="21.75" customHeight="1">
      <c r="A312" s="34"/>
      <c r="B312" s="135"/>
      <c r="C312" s="167" t="s">
        <v>512</v>
      </c>
      <c r="D312" s="167" t="s">
        <v>145</v>
      </c>
      <c r="E312" s="168" t="s">
        <v>513</v>
      </c>
      <c r="F312" s="169" t="s">
        <v>514</v>
      </c>
      <c r="G312" s="170" t="s">
        <v>277</v>
      </c>
      <c r="H312" s="171">
        <v>143</v>
      </c>
      <c r="I312" s="172"/>
      <c r="J312" s="173">
        <f>ROUND(I312*H312,2)</f>
        <v>0</v>
      </c>
      <c r="K312" s="174"/>
      <c r="L312" s="35"/>
      <c r="M312" s="175" t="s">
        <v>1</v>
      </c>
      <c r="N312" s="176" t="s">
        <v>43</v>
      </c>
      <c r="O312" s="60"/>
      <c r="P312" s="177">
        <f>O312*H312</f>
        <v>0</v>
      </c>
      <c r="Q312" s="177">
        <v>3.5999999999999999E-3</v>
      </c>
      <c r="R312" s="177">
        <f>Q312*H312</f>
        <v>0.51480000000000004</v>
      </c>
      <c r="S312" s="177">
        <v>0</v>
      </c>
      <c r="T312" s="17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79" t="s">
        <v>164</v>
      </c>
      <c r="AT312" s="179" t="s">
        <v>145</v>
      </c>
      <c r="AU312" s="179" t="s">
        <v>88</v>
      </c>
      <c r="AY312" s="17" t="s">
        <v>142</v>
      </c>
      <c r="BE312" s="100">
        <f>IF(N312="základní",J312,0)</f>
        <v>0</v>
      </c>
      <c r="BF312" s="100">
        <f>IF(N312="snížená",J312,0)</f>
        <v>0</v>
      </c>
      <c r="BG312" s="100">
        <f>IF(N312="zákl. přenesená",J312,0)</f>
        <v>0</v>
      </c>
      <c r="BH312" s="100">
        <f>IF(N312="sníž. přenesená",J312,0)</f>
        <v>0</v>
      </c>
      <c r="BI312" s="100">
        <f>IF(N312="nulová",J312,0)</f>
        <v>0</v>
      </c>
      <c r="BJ312" s="17" t="s">
        <v>86</v>
      </c>
      <c r="BK312" s="100">
        <f>ROUND(I312*H312,2)</f>
        <v>0</v>
      </c>
      <c r="BL312" s="17" t="s">
        <v>164</v>
      </c>
      <c r="BM312" s="179" t="s">
        <v>515</v>
      </c>
    </row>
    <row r="313" spans="1:65" s="2" customFormat="1" ht="19.5">
      <c r="A313" s="34"/>
      <c r="B313" s="35"/>
      <c r="C313" s="34"/>
      <c r="D313" s="180" t="s">
        <v>151</v>
      </c>
      <c r="E313" s="34"/>
      <c r="F313" s="181" t="s">
        <v>516</v>
      </c>
      <c r="G313" s="34"/>
      <c r="H313" s="34"/>
      <c r="I313" s="136"/>
      <c r="J313" s="34"/>
      <c r="K313" s="34"/>
      <c r="L313" s="35"/>
      <c r="M313" s="182"/>
      <c r="N313" s="183"/>
      <c r="O313" s="60"/>
      <c r="P313" s="60"/>
      <c r="Q313" s="60"/>
      <c r="R313" s="60"/>
      <c r="S313" s="60"/>
      <c r="T313" s="61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151</v>
      </c>
      <c r="AU313" s="17" t="s">
        <v>88</v>
      </c>
    </row>
    <row r="314" spans="1:65" s="13" customFormat="1" ht="11.25">
      <c r="B314" s="184"/>
      <c r="D314" s="180" t="s">
        <v>153</v>
      </c>
      <c r="E314" s="185" t="s">
        <v>1</v>
      </c>
      <c r="F314" s="186" t="s">
        <v>517</v>
      </c>
      <c r="H314" s="187">
        <v>143</v>
      </c>
      <c r="I314" s="188"/>
      <c r="L314" s="184"/>
      <c r="M314" s="189"/>
      <c r="N314" s="190"/>
      <c r="O314" s="190"/>
      <c r="P314" s="190"/>
      <c r="Q314" s="190"/>
      <c r="R314" s="190"/>
      <c r="S314" s="190"/>
      <c r="T314" s="191"/>
      <c r="AT314" s="185" t="s">
        <v>153</v>
      </c>
      <c r="AU314" s="185" t="s">
        <v>88</v>
      </c>
      <c r="AV314" s="13" t="s">
        <v>88</v>
      </c>
      <c r="AW314" s="13" t="s">
        <v>32</v>
      </c>
      <c r="AX314" s="13" t="s">
        <v>86</v>
      </c>
      <c r="AY314" s="185" t="s">
        <v>142</v>
      </c>
    </row>
    <row r="315" spans="1:65" s="12" customFormat="1" ht="22.9" customHeight="1">
      <c r="B315" s="154"/>
      <c r="D315" s="155" t="s">
        <v>77</v>
      </c>
      <c r="E315" s="165" t="s">
        <v>185</v>
      </c>
      <c r="F315" s="165" t="s">
        <v>518</v>
      </c>
      <c r="I315" s="157"/>
      <c r="J315" s="166">
        <f>BK315</f>
        <v>0</v>
      </c>
      <c r="L315" s="154"/>
      <c r="M315" s="159"/>
      <c r="N315" s="160"/>
      <c r="O315" s="160"/>
      <c r="P315" s="161">
        <f>SUM(P316:P328)</f>
        <v>0</v>
      </c>
      <c r="Q315" s="160"/>
      <c r="R315" s="161">
        <f>SUM(R316:R328)</f>
        <v>0.48168</v>
      </c>
      <c r="S315" s="160"/>
      <c r="T315" s="162">
        <f>SUM(T316:T328)</f>
        <v>0</v>
      </c>
      <c r="AR315" s="155" t="s">
        <v>86</v>
      </c>
      <c r="AT315" s="163" t="s">
        <v>77</v>
      </c>
      <c r="AU315" s="163" t="s">
        <v>86</v>
      </c>
      <c r="AY315" s="155" t="s">
        <v>142</v>
      </c>
      <c r="BK315" s="164">
        <f>SUM(BK316:BK328)</f>
        <v>0</v>
      </c>
    </row>
    <row r="316" spans="1:65" s="2" customFormat="1" ht="24.2" customHeight="1">
      <c r="A316" s="34"/>
      <c r="B316" s="135"/>
      <c r="C316" s="167" t="s">
        <v>519</v>
      </c>
      <c r="D316" s="167" t="s">
        <v>145</v>
      </c>
      <c r="E316" s="168" t="s">
        <v>520</v>
      </c>
      <c r="F316" s="169" t="s">
        <v>521</v>
      </c>
      <c r="G316" s="170" t="s">
        <v>244</v>
      </c>
      <c r="H316" s="171">
        <v>1</v>
      </c>
      <c r="I316" s="172"/>
      <c r="J316" s="173">
        <f>ROUND(I316*H316,2)</f>
        <v>0</v>
      </c>
      <c r="K316" s="174"/>
      <c r="L316" s="35"/>
      <c r="M316" s="175" t="s">
        <v>1</v>
      </c>
      <c r="N316" s="176" t="s">
        <v>43</v>
      </c>
      <c r="O316" s="60"/>
      <c r="P316" s="177">
        <f>O316*H316</f>
        <v>0</v>
      </c>
      <c r="Q316" s="177">
        <v>0.42368</v>
      </c>
      <c r="R316" s="177">
        <f>Q316*H316</f>
        <v>0.42368</v>
      </c>
      <c r="S316" s="177">
        <v>0</v>
      </c>
      <c r="T316" s="17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9" t="s">
        <v>164</v>
      </c>
      <c r="AT316" s="179" t="s">
        <v>145</v>
      </c>
      <c r="AU316" s="179" t="s">
        <v>88</v>
      </c>
      <c r="AY316" s="17" t="s">
        <v>142</v>
      </c>
      <c r="BE316" s="100">
        <f>IF(N316="základní",J316,0)</f>
        <v>0</v>
      </c>
      <c r="BF316" s="100">
        <f>IF(N316="snížená",J316,0)</f>
        <v>0</v>
      </c>
      <c r="BG316" s="100">
        <f>IF(N316="zákl. přenesená",J316,0)</f>
        <v>0</v>
      </c>
      <c r="BH316" s="100">
        <f>IF(N316="sníž. přenesená",J316,0)</f>
        <v>0</v>
      </c>
      <c r="BI316" s="100">
        <f>IF(N316="nulová",J316,0)</f>
        <v>0</v>
      </c>
      <c r="BJ316" s="17" t="s">
        <v>86</v>
      </c>
      <c r="BK316" s="100">
        <f>ROUND(I316*H316,2)</f>
        <v>0</v>
      </c>
      <c r="BL316" s="17" t="s">
        <v>164</v>
      </c>
      <c r="BM316" s="179" t="s">
        <v>522</v>
      </c>
    </row>
    <row r="317" spans="1:65" s="2" customFormat="1" ht="19.5">
      <c r="A317" s="34"/>
      <c r="B317" s="35"/>
      <c r="C317" s="34"/>
      <c r="D317" s="180" t="s">
        <v>151</v>
      </c>
      <c r="E317" s="34"/>
      <c r="F317" s="181" t="s">
        <v>523</v>
      </c>
      <c r="G317" s="34"/>
      <c r="H317" s="34"/>
      <c r="I317" s="136"/>
      <c r="J317" s="34"/>
      <c r="K317" s="34"/>
      <c r="L317" s="35"/>
      <c r="M317" s="182"/>
      <c r="N317" s="183"/>
      <c r="O317" s="60"/>
      <c r="P317" s="60"/>
      <c r="Q317" s="60"/>
      <c r="R317" s="60"/>
      <c r="S317" s="60"/>
      <c r="T317" s="61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151</v>
      </c>
      <c r="AU317" s="17" t="s">
        <v>88</v>
      </c>
    </row>
    <row r="318" spans="1:65" s="13" customFormat="1" ht="11.25">
      <c r="B318" s="184"/>
      <c r="D318" s="180" t="s">
        <v>153</v>
      </c>
      <c r="E318" s="185" t="s">
        <v>1</v>
      </c>
      <c r="F318" s="186" t="s">
        <v>86</v>
      </c>
      <c r="H318" s="187">
        <v>1</v>
      </c>
      <c r="I318" s="188"/>
      <c r="L318" s="184"/>
      <c r="M318" s="189"/>
      <c r="N318" s="190"/>
      <c r="O318" s="190"/>
      <c r="P318" s="190"/>
      <c r="Q318" s="190"/>
      <c r="R318" s="190"/>
      <c r="S318" s="190"/>
      <c r="T318" s="191"/>
      <c r="AT318" s="185" t="s">
        <v>153</v>
      </c>
      <c r="AU318" s="185" t="s">
        <v>88</v>
      </c>
      <c r="AV318" s="13" t="s">
        <v>88</v>
      </c>
      <c r="AW318" s="13" t="s">
        <v>32</v>
      </c>
      <c r="AX318" s="13" t="s">
        <v>86</v>
      </c>
      <c r="AY318" s="185" t="s">
        <v>142</v>
      </c>
    </row>
    <row r="319" spans="1:65" s="2" customFormat="1" ht="16.5" customHeight="1">
      <c r="A319" s="34"/>
      <c r="B319" s="135"/>
      <c r="C319" s="211" t="s">
        <v>524</v>
      </c>
      <c r="D319" s="211" t="s">
        <v>350</v>
      </c>
      <c r="E319" s="212" t="s">
        <v>525</v>
      </c>
      <c r="F319" s="213" t="s">
        <v>526</v>
      </c>
      <c r="G319" s="214" t="s">
        <v>244</v>
      </c>
      <c r="H319" s="215">
        <v>1</v>
      </c>
      <c r="I319" s="216"/>
      <c r="J319" s="217">
        <f>ROUND(I319*H319,2)</f>
        <v>0</v>
      </c>
      <c r="K319" s="218"/>
      <c r="L319" s="219"/>
      <c r="M319" s="220" t="s">
        <v>1</v>
      </c>
      <c r="N319" s="221" t="s">
        <v>43</v>
      </c>
      <c r="O319" s="60"/>
      <c r="P319" s="177">
        <f>O319*H319</f>
        <v>0</v>
      </c>
      <c r="Q319" s="177">
        <v>5.8000000000000003E-2</v>
      </c>
      <c r="R319" s="177">
        <f>Q319*H319</f>
        <v>5.8000000000000003E-2</v>
      </c>
      <c r="S319" s="177">
        <v>0</v>
      </c>
      <c r="T319" s="17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9" t="s">
        <v>185</v>
      </c>
      <c r="AT319" s="179" t="s">
        <v>350</v>
      </c>
      <c r="AU319" s="179" t="s">
        <v>88</v>
      </c>
      <c r="AY319" s="17" t="s">
        <v>142</v>
      </c>
      <c r="BE319" s="100">
        <f>IF(N319="základní",J319,0)</f>
        <v>0</v>
      </c>
      <c r="BF319" s="100">
        <f>IF(N319="snížená",J319,0)</f>
        <v>0</v>
      </c>
      <c r="BG319" s="100">
        <f>IF(N319="zákl. přenesená",J319,0)</f>
        <v>0</v>
      </c>
      <c r="BH319" s="100">
        <f>IF(N319="sníž. přenesená",J319,0)</f>
        <v>0</v>
      </c>
      <c r="BI319" s="100">
        <f>IF(N319="nulová",J319,0)</f>
        <v>0</v>
      </c>
      <c r="BJ319" s="17" t="s">
        <v>86</v>
      </c>
      <c r="BK319" s="100">
        <f>ROUND(I319*H319,2)</f>
        <v>0</v>
      </c>
      <c r="BL319" s="17" t="s">
        <v>164</v>
      </c>
      <c r="BM319" s="179" t="s">
        <v>527</v>
      </c>
    </row>
    <row r="320" spans="1:65" s="2" customFormat="1" ht="11.25">
      <c r="A320" s="34"/>
      <c r="B320" s="35"/>
      <c r="C320" s="34"/>
      <c r="D320" s="180" t="s">
        <v>151</v>
      </c>
      <c r="E320" s="34"/>
      <c r="F320" s="181" t="s">
        <v>528</v>
      </c>
      <c r="G320" s="34"/>
      <c r="H320" s="34"/>
      <c r="I320" s="136"/>
      <c r="J320" s="34"/>
      <c r="K320" s="34"/>
      <c r="L320" s="35"/>
      <c r="M320" s="182"/>
      <c r="N320" s="183"/>
      <c r="O320" s="60"/>
      <c r="P320" s="60"/>
      <c r="Q320" s="60"/>
      <c r="R320" s="60"/>
      <c r="S320" s="60"/>
      <c r="T320" s="61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151</v>
      </c>
      <c r="AU320" s="17" t="s">
        <v>88</v>
      </c>
    </row>
    <row r="321" spans="1:65" s="13" customFormat="1" ht="11.25">
      <c r="B321" s="184"/>
      <c r="D321" s="180" t="s">
        <v>153</v>
      </c>
      <c r="E321" s="185" t="s">
        <v>1</v>
      </c>
      <c r="F321" s="186" t="s">
        <v>86</v>
      </c>
      <c r="H321" s="187">
        <v>1</v>
      </c>
      <c r="I321" s="188"/>
      <c r="L321" s="184"/>
      <c r="M321" s="189"/>
      <c r="N321" s="190"/>
      <c r="O321" s="190"/>
      <c r="P321" s="190"/>
      <c r="Q321" s="190"/>
      <c r="R321" s="190"/>
      <c r="S321" s="190"/>
      <c r="T321" s="191"/>
      <c r="AT321" s="185" t="s">
        <v>153</v>
      </c>
      <c r="AU321" s="185" t="s">
        <v>88</v>
      </c>
      <c r="AV321" s="13" t="s">
        <v>88</v>
      </c>
      <c r="AW321" s="13" t="s">
        <v>32</v>
      </c>
      <c r="AX321" s="13" t="s">
        <v>86</v>
      </c>
      <c r="AY321" s="185" t="s">
        <v>142</v>
      </c>
    </row>
    <row r="322" spans="1:65" s="2" customFormat="1" ht="24.2" customHeight="1">
      <c r="A322" s="34"/>
      <c r="B322" s="135"/>
      <c r="C322" s="167" t="s">
        <v>529</v>
      </c>
      <c r="D322" s="167" t="s">
        <v>145</v>
      </c>
      <c r="E322" s="168" t="s">
        <v>530</v>
      </c>
      <c r="F322" s="169" t="s">
        <v>531</v>
      </c>
      <c r="G322" s="170" t="s">
        <v>288</v>
      </c>
      <c r="H322" s="171">
        <v>0.42</v>
      </c>
      <c r="I322" s="172"/>
      <c r="J322" s="173">
        <f>ROUND(I322*H322,2)</f>
        <v>0</v>
      </c>
      <c r="K322" s="174"/>
      <c r="L322" s="35"/>
      <c r="M322" s="175" t="s">
        <v>1</v>
      </c>
      <c r="N322" s="176" t="s">
        <v>43</v>
      </c>
      <c r="O322" s="60"/>
      <c r="P322" s="177">
        <f>O322*H322</f>
        <v>0</v>
      </c>
      <c r="Q322" s="177">
        <v>0</v>
      </c>
      <c r="R322" s="177">
        <f>Q322*H322</f>
        <v>0</v>
      </c>
      <c r="S322" s="177">
        <v>0</v>
      </c>
      <c r="T322" s="17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164</v>
      </c>
      <c r="AT322" s="179" t="s">
        <v>145</v>
      </c>
      <c r="AU322" s="179" t="s">
        <v>88</v>
      </c>
      <c r="AY322" s="17" t="s">
        <v>142</v>
      </c>
      <c r="BE322" s="100">
        <f>IF(N322="základní",J322,0)</f>
        <v>0</v>
      </c>
      <c r="BF322" s="100">
        <f>IF(N322="snížená",J322,0)</f>
        <v>0</v>
      </c>
      <c r="BG322" s="100">
        <f>IF(N322="zákl. přenesená",J322,0)</f>
        <v>0</v>
      </c>
      <c r="BH322" s="100">
        <f>IF(N322="sníž. přenesená",J322,0)</f>
        <v>0</v>
      </c>
      <c r="BI322" s="100">
        <f>IF(N322="nulová",J322,0)</f>
        <v>0</v>
      </c>
      <c r="BJ322" s="17" t="s">
        <v>86</v>
      </c>
      <c r="BK322" s="100">
        <f>ROUND(I322*H322,2)</f>
        <v>0</v>
      </c>
      <c r="BL322" s="17" t="s">
        <v>164</v>
      </c>
      <c r="BM322" s="179" t="s">
        <v>532</v>
      </c>
    </row>
    <row r="323" spans="1:65" s="2" customFormat="1" ht="19.5">
      <c r="A323" s="34"/>
      <c r="B323" s="35"/>
      <c r="C323" s="34"/>
      <c r="D323" s="180" t="s">
        <v>151</v>
      </c>
      <c r="E323" s="34"/>
      <c r="F323" s="181" t="s">
        <v>533</v>
      </c>
      <c r="G323" s="34"/>
      <c r="H323" s="34"/>
      <c r="I323" s="136"/>
      <c r="J323" s="34"/>
      <c r="K323" s="34"/>
      <c r="L323" s="35"/>
      <c r="M323" s="182"/>
      <c r="N323" s="183"/>
      <c r="O323" s="60"/>
      <c r="P323" s="60"/>
      <c r="Q323" s="60"/>
      <c r="R323" s="60"/>
      <c r="S323" s="60"/>
      <c r="T323" s="61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151</v>
      </c>
      <c r="AU323" s="17" t="s">
        <v>88</v>
      </c>
    </row>
    <row r="324" spans="1:65" s="13" customFormat="1" ht="11.25">
      <c r="B324" s="184"/>
      <c r="D324" s="180" t="s">
        <v>153</v>
      </c>
      <c r="E324" s="185" t="s">
        <v>1</v>
      </c>
      <c r="F324" s="186" t="s">
        <v>534</v>
      </c>
      <c r="H324" s="187">
        <v>0.42</v>
      </c>
      <c r="I324" s="188"/>
      <c r="L324" s="184"/>
      <c r="M324" s="189"/>
      <c r="N324" s="190"/>
      <c r="O324" s="190"/>
      <c r="P324" s="190"/>
      <c r="Q324" s="190"/>
      <c r="R324" s="190"/>
      <c r="S324" s="190"/>
      <c r="T324" s="191"/>
      <c r="AT324" s="185" t="s">
        <v>153</v>
      </c>
      <c r="AU324" s="185" t="s">
        <v>88</v>
      </c>
      <c r="AV324" s="13" t="s">
        <v>88</v>
      </c>
      <c r="AW324" s="13" t="s">
        <v>32</v>
      </c>
      <c r="AX324" s="13" t="s">
        <v>86</v>
      </c>
      <c r="AY324" s="185" t="s">
        <v>142</v>
      </c>
    </row>
    <row r="325" spans="1:65" s="2" customFormat="1" ht="16.5" customHeight="1">
      <c r="A325" s="34"/>
      <c r="B325" s="135"/>
      <c r="C325" s="167" t="s">
        <v>535</v>
      </c>
      <c r="D325" s="167" t="s">
        <v>145</v>
      </c>
      <c r="E325" s="168" t="s">
        <v>536</v>
      </c>
      <c r="F325" s="169" t="s">
        <v>537</v>
      </c>
      <c r="G325" s="170" t="s">
        <v>538</v>
      </c>
      <c r="H325" s="171">
        <v>1</v>
      </c>
      <c r="I325" s="172"/>
      <c r="J325" s="173">
        <f>ROUND(I325*H325,2)</f>
        <v>0</v>
      </c>
      <c r="K325" s="174"/>
      <c r="L325" s="35"/>
      <c r="M325" s="175" t="s">
        <v>1</v>
      </c>
      <c r="N325" s="176" t="s">
        <v>43</v>
      </c>
      <c r="O325" s="60"/>
      <c r="P325" s="177">
        <f>O325*H325</f>
        <v>0</v>
      </c>
      <c r="Q325" s="177">
        <v>0</v>
      </c>
      <c r="R325" s="177">
        <f>Q325*H325</f>
        <v>0</v>
      </c>
      <c r="S325" s="177">
        <v>0</v>
      </c>
      <c r="T325" s="17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9" t="s">
        <v>164</v>
      </c>
      <c r="AT325" s="179" t="s">
        <v>145</v>
      </c>
      <c r="AU325" s="179" t="s">
        <v>88</v>
      </c>
      <c r="AY325" s="17" t="s">
        <v>142</v>
      </c>
      <c r="BE325" s="100">
        <f>IF(N325="základní",J325,0)</f>
        <v>0</v>
      </c>
      <c r="BF325" s="100">
        <f>IF(N325="snížená",J325,0)</f>
        <v>0</v>
      </c>
      <c r="BG325" s="100">
        <f>IF(N325="zákl. přenesená",J325,0)</f>
        <v>0</v>
      </c>
      <c r="BH325" s="100">
        <f>IF(N325="sníž. přenesená",J325,0)</f>
        <v>0</v>
      </c>
      <c r="BI325" s="100">
        <f>IF(N325="nulová",J325,0)</f>
        <v>0</v>
      </c>
      <c r="BJ325" s="17" t="s">
        <v>86</v>
      </c>
      <c r="BK325" s="100">
        <f>ROUND(I325*H325,2)</f>
        <v>0</v>
      </c>
      <c r="BL325" s="17" t="s">
        <v>164</v>
      </c>
      <c r="BM325" s="179" t="s">
        <v>539</v>
      </c>
    </row>
    <row r="326" spans="1:65" s="2" customFormat="1" ht="11.25">
      <c r="A326" s="34"/>
      <c r="B326" s="35"/>
      <c r="C326" s="34"/>
      <c r="D326" s="180" t="s">
        <v>151</v>
      </c>
      <c r="E326" s="34"/>
      <c r="F326" s="181" t="s">
        <v>537</v>
      </c>
      <c r="G326" s="34"/>
      <c r="H326" s="34"/>
      <c r="I326" s="136"/>
      <c r="J326" s="34"/>
      <c r="K326" s="34"/>
      <c r="L326" s="35"/>
      <c r="M326" s="182"/>
      <c r="N326" s="183"/>
      <c r="O326" s="60"/>
      <c r="P326" s="60"/>
      <c r="Q326" s="60"/>
      <c r="R326" s="60"/>
      <c r="S326" s="60"/>
      <c r="T326" s="61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151</v>
      </c>
      <c r="AU326" s="17" t="s">
        <v>88</v>
      </c>
    </row>
    <row r="327" spans="1:65" s="2" customFormat="1" ht="19.5">
      <c r="A327" s="34"/>
      <c r="B327" s="35"/>
      <c r="C327" s="34"/>
      <c r="D327" s="180" t="s">
        <v>540</v>
      </c>
      <c r="E327" s="34"/>
      <c r="F327" s="222" t="s">
        <v>541</v>
      </c>
      <c r="G327" s="34"/>
      <c r="H327" s="34"/>
      <c r="I327" s="136"/>
      <c r="J327" s="34"/>
      <c r="K327" s="34"/>
      <c r="L327" s="35"/>
      <c r="M327" s="182"/>
      <c r="N327" s="183"/>
      <c r="O327" s="60"/>
      <c r="P327" s="60"/>
      <c r="Q327" s="60"/>
      <c r="R327" s="60"/>
      <c r="S327" s="60"/>
      <c r="T327" s="61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540</v>
      </c>
      <c r="AU327" s="17" t="s">
        <v>88</v>
      </c>
    </row>
    <row r="328" spans="1:65" s="13" customFormat="1" ht="11.25">
      <c r="B328" s="184"/>
      <c r="D328" s="180" t="s">
        <v>153</v>
      </c>
      <c r="E328" s="185" t="s">
        <v>542</v>
      </c>
      <c r="F328" s="186" t="s">
        <v>543</v>
      </c>
      <c r="H328" s="187">
        <v>1</v>
      </c>
      <c r="I328" s="188"/>
      <c r="L328" s="184"/>
      <c r="M328" s="189"/>
      <c r="N328" s="190"/>
      <c r="O328" s="190"/>
      <c r="P328" s="190"/>
      <c r="Q328" s="190"/>
      <c r="R328" s="190"/>
      <c r="S328" s="190"/>
      <c r="T328" s="191"/>
      <c r="AT328" s="185" t="s">
        <v>153</v>
      </c>
      <c r="AU328" s="185" t="s">
        <v>88</v>
      </c>
      <c r="AV328" s="13" t="s">
        <v>88</v>
      </c>
      <c r="AW328" s="13" t="s">
        <v>32</v>
      </c>
      <c r="AX328" s="13" t="s">
        <v>86</v>
      </c>
      <c r="AY328" s="185" t="s">
        <v>142</v>
      </c>
    </row>
    <row r="329" spans="1:65" s="12" customFormat="1" ht="22.9" customHeight="1">
      <c r="B329" s="154"/>
      <c r="D329" s="155" t="s">
        <v>77</v>
      </c>
      <c r="E329" s="165" t="s">
        <v>191</v>
      </c>
      <c r="F329" s="165" t="s">
        <v>544</v>
      </c>
      <c r="I329" s="157"/>
      <c r="J329" s="166">
        <f>BK329</f>
        <v>0</v>
      </c>
      <c r="L329" s="154"/>
      <c r="M329" s="159"/>
      <c r="N329" s="160"/>
      <c r="O329" s="160"/>
      <c r="P329" s="161">
        <f>SUM(P330:P382)</f>
        <v>0</v>
      </c>
      <c r="Q329" s="160"/>
      <c r="R329" s="161">
        <f>SUM(R330:R382)</f>
        <v>76.387184000000005</v>
      </c>
      <c r="S329" s="160"/>
      <c r="T329" s="162">
        <f>SUM(T330:T382)</f>
        <v>0</v>
      </c>
      <c r="AR329" s="155" t="s">
        <v>86</v>
      </c>
      <c r="AT329" s="163" t="s">
        <v>77</v>
      </c>
      <c r="AU329" s="163" t="s">
        <v>86</v>
      </c>
      <c r="AY329" s="155" t="s">
        <v>142</v>
      </c>
      <c r="BK329" s="164">
        <f>SUM(BK330:BK382)</f>
        <v>0</v>
      </c>
    </row>
    <row r="330" spans="1:65" s="2" customFormat="1" ht="24.2" customHeight="1">
      <c r="A330" s="34"/>
      <c r="B330" s="135"/>
      <c r="C330" s="167" t="s">
        <v>545</v>
      </c>
      <c r="D330" s="167" t="s">
        <v>145</v>
      </c>
      <c r="E330" s="168" t="s">
        <v>546</v>
      </c>
      <c r="F330" s="169" t="s">
        <v>547</v>
      </c>
      <c r="G330" s="170" t="s">
        <v>244</v>
      </c>
      <c r="H330" s="171">
        <v>4</v>
      </c>
      <c r="I330" s="172"/>
      <c r="J330" s="173">
        <f>ROUND(I330*H330,2)</f>
        <v>0</v>
      </c>
      <c r="K330" s="174"/>
      <c r="L330" s="35"/>
      <c r="M330" s="175" t="s">
        <v>1</v>
      </c>
      <c r="N330" s="176" t="s">
        <v>43</v>
      </c>
      <c r="O330" s="60"/>
      <c r="P330" s="177">
        <f>O330*H330</f>
        <v>0</v>
      </c>
      <c r="Q330" s="177">
        <v>6.9999999999999999E-4</v>
      </c>
      <c r="R330" s="177">
        <f>Q330*H330</f>
        <v>2.8E-3</v>
      </c>
      <c r="S330" s="177">
        <v>0</v>
      </c>
      <c r="T330" s="17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79" t="s">
        <v>164</v>
      </c>
      <c r="AT330" s="179" t="s">
        <v>145</v>
      </c>
      <c r="AU330" s="179" t="s">
        <v>88</v>
      </c>
      <c r="AY330" s="17" t="s">
        <v>142</v>
      </c>
      <c r="BE330" s="100">
        <f>IF(N330="základní",J330,0)</f>
        <v>0</v>
      </c>
      <c r="BF330" s="100">
        <f>IF(N330="snížená",J330,0)</f>
        <v>0</v>
      </c>
      <c r="BG330" s="100">
        <f>IF(N330="zákl. přenesená",J330,0)</f>
        <v>0</v>
      </c>
      <c r="BH330" s="100">
        <f>IF(N330="sníž. přenesená",J330,0)</f>
        <v>0</v>
      </c>
      <c r="BI330" s="100">
        <f>IF(N330="nulová",J330,0)</f>
        <v>0</v>
      </c>
      <c r="BJ330" s="17" t="s">
        <v>86</v>
      </c>
      <c r="BK330" s="100">
        <f>ROUND(I330*H330,2)</f>
        <v>0</v>
      </c>
      <c r="BL330" s="17" t="s">
        <v>164</v>
      </c>
      <c r="BM330" s="179" t="s">
        <v>548</v>
      </c>
    </row>
    <row r="331" spans="1:65" s="2" customFormat="1" ht="19.5">
      <c r="A331" s="34"/>
      <c r="B331" s="35"/>
      <c r="C331" s="34"/>
      <c r="D331" s="180" t="s">
        <v>151</v>
      </c>
      <c r="E331" s="34"/>
      <c r="F331" s="181" t="s">
        <v>549</v>
      </c>
      <c r="G331" s="34"/>
      <c r="H331" s="34"/>
      <c r="I331" s="136"/>
      <c r="J331" s="34"/>
      <c r="K331" s="34"/>
      <c r="L331" s="35"/>
      <c r="M331" s="182"/>
      <c r="N331" s="183"/>
      <c r="O331" s="60"/>
      <c r="P331" s="60"/>
      <c r="Q331" s="60"/>
      <c r="R331" s="60"/>
      <c r="S331" s="60"/>
      <c r="T331" s="61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151</v>
      </c>
      <c r="AU331" s="17" t="s">
        <v>88</v>
      </c>
    </row>
    <row r="332" spans="1:65" s="13" customFormat="1" ht="11.25">
      <c r="B332" s="184"/>
      <c r="D332" s="180" t="s">
        <v>153</v>
      </c>
      <c r="E332" s="185" t="s">
        <v>1</v>
      </c>
      <c r="F332" s="186" t="s">
        <v>550</v>
      </c>
      <c r="H332" s="187">
        <v>4</v>
      </c>
      <c r="I332" s="188"/>
      <c r="L332" s="184"/>
      <c r="M332" s="189"/>
      <c r="N332" s="190"/>
      <c r="O332" s="190"/>
      <c r="P332" s="190"/>
      <c r="Q332" s="190"/>
      <c r="R332" s="190"/>
      <c r="S332" s="190"/>
      <c r="T332" s="191"/>
      <c r="AT332" s="185" t="s">
        <v>153</v>
      </c>
      <c r="AU332" s="185" t="s">
        <v>88</v>
      </c>
      <c r="AV332" s="13" t="s">
        <v>88</v>
      </c>
      <c r="AW332" s="13" t="s">
        <v>32</v>
      </c>
      <c r="AX332" s="13" t="s">
        <v>86</v>
      </c>
      <c r="AY332" s="185" t="s">
        <v>142</v>
      </c>
    </row>
    <row r="333" spans="1:65" s="2" customFormat="1" ht="24.2" customHeight="1">
      <c r="A333" s="34"/>
      <c r="B333" s="135"/>
      <c r="C333" s="211" t="s">
        <v>551</v>
      </c>
      <c r="D333" s="211" t="s">
        <v>350</v>
      </c>
      <c r="E333" s="212" t="s">
        <v>552</v>
      </c>
      <c r="F333" s="213" t="s">
        <v>553</v>
      </c>
      <c r="G333" s="214" t="s">
        <v>244</v>
      </c>
      <c r="H333" s="215">
        <v>2</v>
      </c>
      <c r="I333" s="216"/>
      <c r="J333" s="217">
        <f>ROUND(I333*H333,2)</f>
        <v>0</v>
      </c>
      <c r="K333" s="218"/>
      <c r="L333" s="219"/>
      <c r="M333" s="220" t="s">
        <v>1</v>
      </c>
      <c r="N333" s="221" t="s">
        <v>43</v>
      </c>
      <c r="O333" s="60"/>
      <c r="P333" s="177">
        <f>O333*H333</f>
        <v>0</v>
      </c>
      <c r="Q333" s="177">
        <v>3.5000000000000001E-3</v>
      </c>
      <c r="R333" s="177">
        <f>Q333*H333</f>
        <v>7.0000000000000001E-3</v>
      </c>
      <c r="S333" s="177">
        <v>0</v>
      </c>
      <c r="T333" s="17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9" t="s">
        <v>185</v>
      </c>
      <c r="AT333" s="179" t="s">
        <v>350</v>
      </c>
      <c r="AU333" s="179" t="s">
        <v>88</v>
      </c>
      <c r="AY333" s="17" t="s">
        <v>142</v>
      </c>
      <c r="BE333" s="100">
        <f>IF(N333="základní",J333,0)</f>
        <v>0</v>
      </c>
      <c r="BF333" s="100">
        <f>IF(N333="snížená",J333,0)</f>
        <v>0</v>
      </c>
      <c r="BG333" s="100">
        <f>IF(N333="zákl. přenesená",J333,0)</f>
        <v>0</v>
      </c>
      <c r="BH333" s="100">
        <f>IF(N333="sníž. přenesená",J333,0)</f>
        <v>0</v>
      </c>
      <c r="BI333" s="100">
        <f>IF(N333="nulová",J333,0)</f>
        <v>0</v>
      </c>
      <c r="BJ333" s="17" t="s">
        <v>86</v>
      </c>
      <c r="BK333" s="100">
        <f>ROUND(I333*H333,2)</f>
        <v>0</v>
      </c>
      <c r="BL333" s="17" t="s">
        <v>164</v>
      </c>
      <c r="BM333" s="179" t="s">
        <v>554</v>
      </c>
    </row>
    <row r="334" spans="1:65" s="2" customFormat="1" ht="11.25">
      <c r="A334" s="34"/>
      <c r="B334" s="35"/>
      <c r="C334" s="34"/>
      <c r="D334" s="180" t="s">
        <v>151</v>
      </c>
      <c r="E334" s="34"/>
      <c r="F334" s="181" t="s">
        <v>553</v>
      </c>
      <c r="G334" s="34"/>
      <c r="H334" s="34"/>
      <c r="I334" s="136"/>
      <c r="J334" s="34"/>
      <c r="K334" s="34"/>
      <c r="L334" s="35"/>
      <c r="M334" s="182"/>
      <c r="N334" s="183"/>
      <c r="O334" s="60"/>
      <c r="P334" s="60"/>
      <c r="Q334" s="60"/>
      <c r="R334" s="60"/>
      <c r="S334" s="60"/>
      <c r="T334" s="61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151</v>
      </c>
      <c r="AU334" s="17" t="s">
        <v>88</v>
      </c>
    </row>
    <row r="335" spans="1:65" s="13" customFormat="1" ht="11.25">
      <c r="B335" s="184"/>
      <c r="D335" s="180" t="s">
        <v>153</v>
      </c>
      <c r="E335" s="185" t="s">
        <v>1</v>
      </c>
      <c r="F335" s="186" t="s">
        <v>555</v>
      </c>
      <c r="H335" s="187">
        <v>1</v>
      </c>
      <c r="I335" s="188"/>
      <c r="L335" s="184"/>
      <c r="M335" s="189"/>
      <c r="N335" s="190"/>
      <c r="O335" s="190"/>
      <c r="P335" s="190"/>
      <c r="Q335" s="190"/>
      <c r="R335" s="190"/>
      <c r="S335" s="190"/>
      <c r="T335" s="191"/>
      <c r="AT335" s="185" t="s">
        <v>153</v>
      </c>
      <c r="AU335" s="185" t="s">
        <v>88</v>
      </c>
      <c r="AV335" s="13" t="s">
        <v>88</v>
      </c>
      <c r="AW335" s="13" t="s">
        <v>32</v>
      </c>
      <c r="AX335" s="13" t="s">
        <v>78</v>
      </c>
      <c r="AY335" s="185" t="s">
        <v>142</v>
      </c>
    </row>
    <row r="336" spans="1:65" s="13" customFormat="1" ht="11.25">
      <c r="B336" s="184"/>
      <c r="D336" s="180" t="s">
        <v>153</v>
      </c>
      <c r="E336" s="185" t="s">
        <v>1</v>
      </c>
      <c r="F336" s="186" t="s">
        <v>556</v>
      </c>
      <c r="H336" s="187">
        <v>1</v>
      </c>
      <c r="I336" s="188"/>
      <c r="L336" s="184"/>
      <c r="M336" s="189"/>
      <c r="N336" s="190"/>
      <c r="O336" s="190"/>
      <c r="P336" s="190"/>
      <c r="Q336" s="190"/>
      <c r="R336" s="190"/>
      <c r="S336" s="190"/>
      <c r="T336" s="191"/>
      <c r="AT336" s="185" t="s">
        <v>153</v>
      </c>
      <c r="AU336" s="185" t="s">
        <v>88</v>
      </c>
      <c r="AV336" s="13" t="s">
        <v>88</v>
      </c>
      <c r="AW336" s="13" t="s">
        <v>32</v>
      </c>
      <c r="AX336" s="13" t="s">
        <v>78</v>
      </c>
      <c r="AY336" s="185" t="s">
        <v>142</v>
      </c>
    </row>
    <row r="337" spans="1:65" s="14" customFormat="1" ht="11.25">
      <c r="B337" s="196"/>
      <c r="D337" s="180" t="s">
        <v>153</v>
      </c>
      <c r="E337" s="197" t="s">
        <v>1</v>
      </c>
      <c r="F337" s="198" t="s">
        <v>260</v>
      </c>
      <c r="H337" s="199">
        <v>2</v>
      </c>
      <c r="I337" s="200"/>
      <c r="L337" s="196"/>
      <c r="M337" s="201"/>
      <c r="N337" s="202"/>
      <c r="O337" s="202"/>
      <c r="P337" s="202"/>
      <c r="Q337" s="202"/>
      <c r="R337" s="202"/>
      <c r="S337" s="202"/>
      <c r="T337" s="203"/>
      <c r="AT337" s="197" t="s">
        <v>153</v>
      </c>
      <c r="AU337" s="197" t="s">
        <v>88</v>
      </c>
      <c r="AV337" s="14" t="s">
        <v>164</v>
      </c>
      <c r="AW337" s="14" t="s">
        <v>32</v>
      </c>
      <c r="AX337" s="14" t="s">
        <v>86</v>
      </c>
      <c r="AY337" s="197" t="s">
        <v>142</v>
      </c>
    </row>
    <row r="338" spans="1:65" s="2" customFormat="1" ht="21.75" customHeight="1">
      <c r="A338" s="34"/>
      <c r="B338" s="135"/>
      <c r="C338" s="211" t="s">
        <v>557</v>
      </c>
      <c r="D338" s="211" t="s">
        <v>350</v>
      </c>
      <c r="E338" s="212" t="s">
        <v>558</v>
      </c>
      <c r="F338" s="213" t="s">
        <v>559</v>
      </c>
      <c r="G338" s="214" t="s">
        <v>244</v>
      </c>
      <c r="H338" s="215">
        <v>2</v>
      </c>
      <c r="I338" s="216"/>
      <c r="J338" s="217">
        <f>ROUND(I338*H338,2)</f>
        <v>0</v>
      </c>
      <c r="K338" s="218"/>
      <c r="L338" s="219"/>
      <c r="M338" s="220" t="s">
        <v>1</v>
      </c>
      <c r="N338" s="221" t="s">
        <v>43</v>
      </c>
      <c r="O338" s="60"/>
      <c r="P338" s="177">
        <f>O338*H338</f>
        <v>0</v>
      </c>
      <c r="Q338" s="177">
        <v>8.9999999999999998E-4</v>
      </c>
      <c r="R338" s="177">
        <f>Q338*H338</f>
        <v>1.8E-3</v>
      </c>
      <c r="S338" s="177">
        <v>0</v>
      </c>
      <c r="T338" s="17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9" t="s">
        <v>185</v>
      </c>
      <c r="AT338" s="179" t="s">
        <v>350</v>
      </c>
      <c r="AU338" s="179" t="s">
        <v>88</v>
      </c>
      <c r="AY338" s="17" t="s">
        <v>142</v>
      </c>
      <c r="BE338" s="100">
        <f>IF(N338="základní",J338,0)</f>
        <v>0</v>
      </c>
      <c r="BF338" s="100">
        <f>IF(N338="snížená",J338,0)</f>
        <v>0</v>
      </c>
      <c r="BG338" s="100">
        <f>IF(N338="zákl. přenesená",J338,0)</f>
        <v>0</v>
      </c>
      <c r="BH338" s="100">
        <f>IF(N338="sníž. přenesená",J338,0)</f>
        <v>0</v>
      </c>
      <c r="BI338" s="100">
        <f>IF(N338="nulová",J338,0)</f>
        <v>0</v>
      </c>
      <c r="BJ338" s="17" t="s">
        <v>86</v>
      </c>
      <c r="BK338" s="100">
        <f>ROUND(I338*H338,2)</f>
        <v>0</v>
      </c>
      <c r="BL338" s="17" t="s">
        <v>164</v>
      </c>
      <c r="BM338" s="179" t="s">
        <v>560</v>
      </c>
    </row>
    <row r="339" spans="1:65" s="2" customFormat="1" ht="11.25">
      <c r="A339" s="34"/>
      <c r="B339" s="35"/>
      <c r="C339" s="34"/>
      <c r="D339" s="180" t="s">
        <v>151</v>
      </c>
      <c r="E339" s="34"/>
      <c r="F339" s="181" t="s">
        <v>559</v>
      </c>
      <c r="G339" s="34"/>
      <c r="H339" s="34"/>
      <c r="I339" s="136"/>
      <c r="J339" s="34"/>
      <c r="K339" s="34"/>
      <c r="L339" s="35"/>
      <c r="M339" s="182"/>
      <c r="N339" s="183"/>
      <c r="O339" s="60"/>
      <c r="P339" s="60"/>
      <c r="Q339" s="60"/>
      <c r="R339" s="60"/>
      <c r="S339" s="60"/>
      <c r="T339" s="61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151</v>
      </c>
      <c r="AU339" s="17" t="s">
        <v>88</v>
      </c>
    </row>
    <row r="340" spans="1:65" s="13" customFormat="1" ht="11.25">
      <c r="B340" s="184"/>
      <c r="D340" s="180" t="s">
        <v>153</v>
      </c>
      <c r="E340" s="185" t="s">
        <v>1</v>
      </c>
      <c r="F340" s="186" t="s">
        <v>561</v>
      </c>
      <c r="H340" s="187">
        <v>2</v>
      </c>
      <c r="I340" s="188"/>
      <c r="L340" s="184"/>
      <c r="M340" s="189"/>
      <c r="N340" s="190"/>
      <c r="O340" s="190"/>
      <c r="P340" s="190"/>
      <c r="Q340" s="190"/>
      <c r="R340" s="190"/>
      <c r="S340" s="190"/>
      <c r="T340" s="191"/>
      <c r="AT340" s="185" t="s">
        <v>153</v>
      </c>
      <c r="AU340" s="185" t="s">
        <v>88</v>
      </c>
      <c r="AV340" s="13" t="s">
        <v>88</v>
      </c>
      <c r="AW340" s="13" t="s">
        <v>32</v>
      </c>
      <c r="AX340" s="13" t="s">
        <v>86</v>
      </c>
      <c r="AY340" s="185" t="s">
        <v>142</v>
      </c>
    </row>
    <row r="341" spans="1:65" s="2" customFormat="1" ht="24.2" customHeight="1">
      <c r="A341" s="34"/>
      <c r="B341" s="135"/>
      <c r="C341" s="167" t="s">
        <v>562</v>
      </c>
      <c r="D341" s="167" t="s">
        <v>145</v>
      </c>
      <c r="E341" s="168" t="s">
        <v>563</v>
      </c>
      <c r="F341" s="169" t="s">
        <v>564</v>
      </c>
      <c r="G341" s="170" t="s">
        <v>244</v>
      </c>
      <c r="H341" s="171">
        <v>2</v>
      </c>
      <c r="I341" s="172"/>
      <c r="J341" s="173">
        <f>ROUND(I341*H341,2)</f>
        <v>0</v>
      </c>
      <c r="K341" s="174"/>
      <c r="L341" s="35"/>
      <c r="M341" s="175" t="s">
        <v>1</v>
      </c>
      <c r="N341" s="176" t="s">
        <v>43</v>
      </c>
      <c r="O341" s="60"/>
      <c r="P341" s="177">
        <f>O341*H341</f>
        <v>0</v>
      </c>
      <c r="Q341" s="177">
        <v>0.10940999999999999</v>
      </c>
      <c r="R341" s="177">
        <f>Q341*H341</f>
        <v>0.21881999999999999</v>
      </c>
      <c r="S341" s="177">
        <v>0</v>
      </c>
      <c r="T341" s="17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79" t="s">
        <v>164</v>
      </c>
      <c r="AT341" s="179" t="s">
        <v>145</v>
      </c>
      <c r="AU341" s="179" t="s">
        <v>88</v>
      </c>
      <c r="AY341" s="17" t="s">
        <v>142</v>
      </c>
      <c r="BE341" s="100">
        <f>IF(N341="základní",J341,0)</f>
        <v>0</v>
      </c>
      <c r="BF341" s="100">
        <f>IF(N341="snížená",J341,0)</f>
        <v>0</v>
      </c>
      <c r="BG341" s="100">
        <f>IF(N341="zákl. přenesená",J341,0)</f>
        <v>0</v>
      </c>
      <c r="BH341" s="100">
        <f>IF(N341="sníž. přenesená",J341,0)</f>
        <v>0</v>
      </c>
      <c r="BI341" s="100">
        <f>IF(N341="nulová",J341,0)</f>
        <v>0</v>
      </c>
      <c r="BJ341" s="17" t="s">
        <v>86</v>
      </c>
      <c r="BK341" s="100">
        <f>ROUND(I341*H341,2)</f>
        <v>0</v>
      </c>
      <c r="BL341" s="17" t="s">
        <v>164</v>
      </c>
      <c r="BM341" s="179" t="s">
        <v>565</v>
      </c>
    </row>
    <row r="342" spans="1:65" s="2" customFormat="1" ht="19.5">
      <c r="A342" s="34"/>
      <c r="B342" s="35"/>
      <c r="C342" s="34"/>
      <c r="D342" s="180" t="s">
        <v>151</v>
      </c>
      <c r="E342" s="34"/>
      <c r="F342" s="181" t="s">
        <v>566</v>
      </c>
      <c r="G342" s="34"/>
      <c r="H342" s="34"/>
      <c r="I342" s="136"/>
      <c r="J342" s="34"/>
      <c r="K342" s="34"/>
      <c r="L342" s="35"/>
      <c r="M342" s="182"/>
      <c r="N342" s="183"/>
      <c r="O342" s="60"/>
      <c r="P342" s="60"/>
      <c r="Q342" s="60"/>
      <c r="R342" s="60"/>
      <c r="S342" s="60"/>
      <c r="T342" s="61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151</v>
      </c>
      <c r="AU342" s="17" t="s">
        <v>88</v>
      </c>
    </row>
    <row r="343" spans="1:65" s="13" customFormat="1" ht="11.25">
      <c r="B343" s="184"/>
      <c r="D343" s="180" t="s">
        <v>153</v>
      </c>
      <c r="E343" s="185" t="s">
        <v>1</v>
      </c>
      <c r="F343" s="186" t="s">
        <v>88</v>
      </c>
      <c r="H343" s="187">
        <v>2</v>
      </c>
      <c r="I343" s="188"/>
      <c r="L343" s="184"/>
      <c r="M343" s="189"/>
      <c r="N343" s="190"/>
      <c r="O343" s="190"/>
      <c r="P343" s="190"/>
      <c r="Q343" s="190"/>
      <c r="R343" s="190"/>
      <c r="S343" s="190"/>
      <c r="T343" s="191"/>
      <c r="AT343" s="185" t="s">
        <v>153</v>
      </c>
      <c r="AU343" s="185" t="s">
        <v>88</v>
      </c>
      <c r="AV343" s="13" t="s">
        <v>88</v>
      </c>
      <c r="AW343" s="13" t="s">
        <v>32</v>
      </c>
      <c r="AX343" s="13" t="s">
        <v>86</v>
      </c>
      <c r="AY343" s="185" t="s">
        <v>142</v>
      </c>
    </row>
    <row r="344" spans="1:65" s="2" customFormat="1" ht="21.75" customHeight="1">
      <c r="A344" s="34"/>
      <c r="B344" s="135"/>
      <c r="C344" s="211" t="s">
        <v>567</v>
      </c>
      <c r="D344" s="211" t="s">
        <v>350</v>
      </c>
      <c r="E344" s="212" t="s">
        <v>568</v>
      </c>
      <c r="F344" s="213" t="s">
        <v>569</v>
      </c>
      <c r="G344" s="214" t="s">
        <v>244</v>
      </c>
      <c r="H344" s="215">
        <v>2</v>
      </c>
      <c r="I344" s="216"/>
      <c r="J344" s="217">
        <f>ROUND(I344*H344,2)</f>
        <v>0</v>
      </c>
      <c r="K344" s="218"/>
      <c r="L344" s="219"/>
      <c r="M344" s="220" t="s">
        <v>1</v>
      </c>
      <c r="N344" s="221" t="s">
        <v>43</v>
      </c>
      <c r="O344" s="60"/>
      <c r="P344" s="177">
        <f>O344*H344</f>
        <v>0</v>
      </c>
      <c r="Q344" s="177">
        <v>6.4999999999999997E-3</v>
      </c>
      <c r="R344" s="177">
        <f>Q344*H344</f>
        <v>1.2999999999999999E-2</v>
      </c>
      <c r="S344" s="177">
        <v>0</v>
      </c>
      <c r="T344" s="17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79" t="s">
        <v>185</v>
      </c>
      <c r="AT344" s="179" t="s">
        <v>350</v>
      </c>
      <c r="AU344" s="179" t="s">
        <v>88</v>
      </c>
      <c r="AY344" s="17" t="s">
        <v>142</v>
      </c>
      <c r="BE344" s="100">
        <f>IF(N344="základní",J344,0)</f>
        <v>0</v>
      </c>
      <c r="BF344" s="100">
        <f>IF(N344="snížená",J344,0)</f>
        <v>0</v>
      </c>
      <c r="BG344" s="100">
        <f>IF(N344="zákl. přenesená",J344,0)</f>
        <v>0</v>
      </c>
      <c r="BH344" s="100">
        <f>IF(N344="sníž. přenesená",J344,0)</f>
        <v>0</v>
      </c>
      <c r="BI344" s="100">
        <f>IF(N344="nulová",J344,0)</f>
        <v>0</v>
      </c>
      <c r="BJ344" s="17" t="s">
        <v>86</v>
      </c>
      <c r="BK344" s="100">
        <f>ROUND(I344*H344,2)</f>
        <v>0</v>
      </c>
      <c r="BL344" s="17" t="s">
        <v>164</v>
      </c>
      <c r="BM344" s="179" t="s">
        <v>570</v>
      </c>
    </row>
    <row r="345" spans="1:65" s="2" customFormat="1" ht="11.25">
      <c r="A345" s="34"/>
      <c r="B345" s="35"/>
      <c r="C345" s="34"/>
      <c r="D345" s="180" t="s">
        <v>151</v>
      </c>
      <c r="E345" s="34"/>
      <c r="F345" s="181" t="s">
        <v>569</v>
      </c>
      <c r="G345" s="34"/>
      <c r="H345" s="34"/>
      <c r="I345" s="136"/>
      <c r="J345" s="34"/>
      <c r="K345" s="34"/>
      <c r="L345" s="35"/>
      <c r="M345" s="182"/>
      <c r="N345" s="183"/>
      <c r="O345" s="60"/>
      <c r="P345" s="60"/>
      <c r="Q345" s="60"/>
      <c r="R345" s="60"/>
      <c r="S345" s="60"/>
      <c r="T345" s="61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151</v>
      </c>
      <c r="AU345" s="17" t="s">
        <v>88</v>
      </c>
    </row>
    <row r="346" spans="1:65" s="2" customFormat="1" ht="16.5" customHeight="1">
      <c r="A346" s="34"/>
      <c r="B346" s="135"/>
      <c r="C346" s="211" t="s">
        <v>571</v>
      </c>
      <c r="D346" s="211" t="s">
        <v>350</v>
      </c>
      <c r="E346" s="212" t="s">
        <v>572</v>
      </c>
      <c r="F346" s="213" t="s">
        <v>573</v>
      </c>
      <c r="G346" s="214" t="s">
        <v>244</v>
      </c>
      <c r="H346" s="215">
        <v>2</v>
      </c>
      <c r="I346" s="216"/>
      <c r="J346" s="217">
        <f>ROUND(I346*H346,2)</f>
        <v>0</v>
      </c>
      <c r="K346" s="218"/>
      <c r="L346" s="219"/>
      <c r="M346" s="220" t="s">
        <v>1</v>
      </c>
      <c r="N346" s="221" t="s">
        <v>43</v>
      </c>
      <c r="O346" s="60"/>
      <c r="P346" s="177">
        <f>O346*H346</f>
        <v>0</v>
      </c>
      <c r="Q346" s="177">
        <v>3.3E-3</v>
      </c>
      <c r="R346" s="177">
        <f>Q346*H346</f>
        <v>6.6E-3</v>
      </c>
      <c r="S346" s="177">
        <v>0</v>
      </c>
      <c r="T346" s="17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185</v>
      </c>
      <c r="AT346" s="179" t="s">
        <v>350</v>
      </c>
      <c r="AU346" s="179" t="s">
        <v>88</v>
      </c>
      <c r="AY346" s="17" t="s">
        <v>142</v>
      </c>
      <c r="BE346" s="100">
        <f>IF(N346="základní",J346,0)</f>
        <v>0</v>
      </c>
      <c r="BF346" s="100">
        <f>IF(N346="snížená",J346,0)</f>
        <v>0</v>
      </c>
      <c r="BG346" s="100">
        <f>IF(N346="zákl. přenesená",J346,0)</f>
        <v>0</v>
      </c>
      <c r="BH346" s="100">
        <f>IF(N346="sníž. přenesená",J346,0)</f>
        <v>0</v>
      </c>
      <c r="BI346" s="100">
        <f>IF(N346="nulová",J346,0)</f>
        <v>0</v>
      </c>
      <c r="BJ346" s="17" t="s">
        <v>86</v>
      </c>
      <c r="BK346" s="100">
        <f>ROUND(I346*H346,2)</f>
        <v>0</v>
      </c>
      <c r="BL346" s="17" t="s">
        <v>164</v>
      </c>
      <c r="BM346" s="179" t="s">
        <v>574</v>
      </c>
    </row>
    <row r="347" spans="1:65" s="2" customFormat="1" ht="11.25">
      <c r="A347" s="34"/>
      <c r="B347" s="35"/>
      <c r="C347" s="34"/>
      <c r="D347" s="180" t="s">
        <v>151</v>
      </c>
      <c r="E347" s="34"/>
      <c r="F347" s="181" t="s">
        <v>573</v>
      </c>
      <c r="G347" s="34"/>
      <c r="H347" s="34"/>
      <c r="I347" s="136"/>
      <c r="J347" s="34"/>
      <c r="K347" s="34"/>
      <c r="L347" s="35"/>
      <c r="M347" s="182"/>
      <c r="N347" s="183"/>
      <c r="O347" s="60"/>
      <c r="P347" s="60"/>
      <c r="Q347" s="60"/>
      <c r="R347" s="60"/>
      <c r="S347" s="60"/>
      <c r="T347" s="61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151</v>
      </c>
      <c r="AU347" s="17" t="s">
        <v>88</v>
      </c>
    </row>
    <row r="348" spans="1:65" s="2" customFormat="1" ht="16.5" customHeight="1">
      <c r="A348" s="34"/>
      <c r="B348" s="135"/>
      <c r="C348" s="211" t="s">
        <v>575</v>
      </c>
      <c r="D348" s="211" t="s">
        <v>350</v>
      </c>
      <c r="E348" s="212" t="s">
        <v>576</v>
      </c>
      <c r="F348" s="213" t="s">
        <v>577</v>
      </c>
      <c r="G348" s="214" t="s">
        <v>244</v>
      </c>
      <c r="H348" s="215">
        <v>2</v>
      </c>
      <c r="I348" s="216"/>
      <c r="J348" s="217">
        <f>ROUND(I348*H348,2)</f>
        <v>0</v>
      </c>
      <c r="K348" s="218"/>
      <c r="L348" s="219"/>
      <c r="M348" s="220" t="s">
        <v>1</v>
      </c>
      <c r="N348" s="221" t="s">
        <v>43</v>
      </c>
      <c r="O348" s="60"/>
      <c r="P348" s="177">
        <f>O348*H348</f>
        <v>0</v>
      </c>
      <c r="Q348" s="177">
        <v>4.0000000000000002E-4</v>
      </c>
      <c r="R348" s="177">
        <f>Q348*H348</f>
        <v>8.0000000000000004E-4</v>
      </c>
      <c r="S348" s="177">
        <v>0</v>
      </c>
      <c r="T348" s="17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79" t="s">
        <v>185</v>
      </c>
      <c r="AT348" s="179" t="s">
        <v>350</v>
      </c>
      <c r="AU348" s="179" t="s">
        <v>88</v>
      </c>
      <c r="AY348" s="17" t="s">
        <v>142</v>
      </c>
      <c r="BE348" s="100">
        <f>IF(N348="základní",J348,0)</f>
        <v>0</v>
      </c>
      <c r="BF348" s="100">
        <f>IF(N348="snížená",J348,0)</f>
        <v>0</v>
      </c>
      <c r="BG348" s="100">
        <f>IF(N348="zákl. přenesená",J348,0)</f>
        <v>0</v>
      </c>
      <c r="BH348" s="100">
        <f>IF(N348="sníž. přenesená",J348,0)</f>
        <v>0</v>
      </c>
      <c r="BI348" s="100">
        <f>IF(N348="nulová",J348,0)</f>
        <v>0</v>
      </c>
      <c r="BJ348" s="17" t="s">
        <v>86</v>
      </c>
      <c r="BK348" s="100">
        <f>ROUND(I348*H348,2)</f>
        <v>0</v>
      </c>
      <c r="BL348" s="17" t="s">
        <v>164</v>
      </c>
      <c r="BM348" s="179" t="s">
        <v>578</v>
      </c>
    </row>
    <row r="349" spans="1:65" s="2" customFormat="1" ht="11.25">
      <c r="A349" s="34"/>
      <c r="B349" s="35"/>
      <c r="C349" s="34"/>
      <c r="D349" s="180" t="s">
        <v>151</v>
      </c>
      <c r="E349" s="34"/>
      <c r="F349" s="181" t="s">
        <v>577</v>
      </c>
      <c r="G349" s="34"/>
      <c r="H349" s="34"/>
      <c r="I349" s="136"/>
      <c r="J349" s="34"/>
      <c r="K349" s="34"/>
      <c r="L349" s="35"/>
      <c r="M349" s="182"/>
      <c r="N349" s="183"/>
      <c r="O349" s="60"/>
      <c r="P349" s="60"/>
      <c r="Q349" s="60"/>
      <c r="R349" s="60"/>
      <c r="S349" s="60"/>
      <c r="T349" s="61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151</v>
      </c>
      <c r="AU349" s="17" t="s">
        <v>88</v>
      </c>
    </row>
    <row r="350" spans="1:65" s="2" customFormat="1" ht="16.5" customHeight="1">
      <c r="A350" s="34"/>
      <c r="B350" s="135"/>
      <c r="C350" s="211" t="s">
        <v>579</v>
      </c>
      <c r="D350" s="211" t="s">
        <v>350</v>
      </c>
      <c r="E350" s="212" t="s">
        <v>580</v>
      </c>
      <c r="F350" s="213" t="s">
        <v>581</v>
      </c>
      <c r="G350" s="214" t="s">
        <v>244</v>
      </c>
      <c r="H350" s="215">
        <v>2</v>
      </c>
      <c r="I350" s="216"/>
      <c r="J350" s="217">
        <f>ROUND(I350*H350,2)</f>
        <v>0</v>
      </c>
      <c r="K350" s="218"/>
      <c r="L350" s="219"/>
      <c r="M350" s="220" t="s">
        <v>1</v>
      </c>
      <c r="N350" s="221" t="s">
        <v>43</v>
      </c>
      <c r="O350" s="60"/>
      <c r="P350" s="177">
        <f>O350*H350</f>
        <v>0</v>
      </c>
      <c r="Q350" s="177">
        <v>1.4999999999999999E-4</v>
      </c>
      <c r="R350" s="177">
        <f>Q350*H350</f>
        <v>2.9999999999999997E-4</v>
      </c>
      <c r="S350" s="177">
        <v>0</v>
      </c>
      <c r="T350" s="17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79" t="s">
        <v>185</v>
      </c>
      <c r="AT350" s="179" t="s">
        <v>350</v>
      </c>
      <c r="AU350" s="179" t="s">
        <v>88</v>
      </c>
      <c r="AY350" s="17" t="s">
        <v>142</v>
      </c>
      <c r="BE350" s="100">
        <f>IF(N350="základní",J350,0)</f>
        <v>0</v>
      </c>
      <c r="BF350" s="100">
        <f>IF(N350="snížená",J350,0)</f>
        <v>0</v>
      </c>
      <c r="BG350" s="100">
        <f>IF(N350="zákl. přenesená",J350,0)</f>
        <v>0</v>
      </c>
      <c r="BH350" s="100">
        <f>IF(N350="sníž. přenesená",J350,0)</f>
        <v>0</v>
      </c>
      <c r="BI350" s="100">
        <f>IF(N350="nulová",J350,0)</f>
        <v>0</v>
      </c>
      <c r="BJ350" s="17" t="s">
        <v>86</v>
      </c>
      <c r="BK350" s="100">
        <f>ROUND(I350*H350,2)</f>
        <v>0</v>
      </c>
      <c r="BL350" s="17" t="s">
        <v>164</v>
      </c>
      <c r="BM350" s="179" t="s">
        <v>582</v>
      </c>
    </row>
    <row r="351" spans="1:65" s="2" customFormat="1" ht="11.25">
      <c r="A351" s="34"/>
      <c r="B351" s="35"/>
      <c r="C351" s="34"/>
      <c r="D351" s="180" t="s">
        <v>151</v>
      </c>
      <c r="E351" s="34"/>
      <c r="F351" s="181" t="s">
        <v>581</v>
      </c>
      <c r="G351" s="34"/>
      <c r="H351" s="34"/>
      <c r="I351" s="136"/>
      <c r="J351" s="34"/>
      <c r="K351" s="34"/>
      <c r="L351" s="35"/>
      <c r="M351" s="182"/>
      <c r="N351" s="183"/>
      <c r="O351" s="60"/>
      <c r="P351" s="60"/>
      <c r="Q351" s="60"/>
      <c r="R351" s="60"/>
      <c r="S351" s="60"/>
      <c r="T351" s="61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151</v>
      </c>
      <c r="AU351" s="17" t="s">
        <v>88</v>
      </c>
    </row>
    <row r="352" spans="1:65" s="2" customFormat="1" ht="24.2" customHeight="1">
      <c r="A352" s="34"/>
      <c r="B352" s="135"/>
      <c r="C352" s="167" t="s">
        <v>583</v>
      </c>
      <c r="D352" s="167" t="s">
        <v>145</v>
      </c>
      <c r="E352" s="168" t="s">
        <v>584</v>
      </c>
      <c r="F352" s="169" t="s">
        <v>585</v>
      </c>
      <c r="G352" s="170" t="s">
        <v>277</v>
      </c>
      <c r="H352" s="171">
        <v>52</v>
      </c>
      <c r="I352" s="172"/>
      <c r="J352" s="173">
        <f>ROUND(I352*H352,2)</f>
        <v>0</v>
      </c>
      <c r="K352" s="174"/>
      <c r="L352" s="35"/>
      <c r="M352" s="175" t="s">
        <v>1</v>
      </c>
      <c r="N352" s="176" t="s">
        <v>43</v>
      </c>
      <c r="O352" s="60"/>
      <c r="P352" s="177">
        <f>O352*H352</f>
        <v>0</v>
      </c>
      <c r="Q352" s="177">
        <v>8.0000000000000007E-5</v>
      </c>
      <c r="R352" s="177">
        <f>Q352*H352</f>
        <v>4.1600000000000005E-3</v>
      </c>
      <c r="S352" s="177">
        <v>0</v>
      </c>
      <c r="T352" s="17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9" t="s">
        <v>164</v>
      </c>
      <c r="AT352" s="179" t="s">
        <v>145</v>
      </c>
      <c r="AU352" s="179" t="s">
        <v>88</v>
      </c>
      <c r="AY352" s="17" t="s">
        <v>142</v>
      </c>
      <c r="BE352" s="100">
        <f>IF(N352="základní",J352,0)</f>
        <v>0</v>
      </c>
      <c r="BF352" s="100">
        <f>IF(N352="snížená",J352,0)</f>
        <v>0</v>
      </c>
      <c r="BG352" s="100">
        <f>IF(N352="zákl. přenesená",J352,0)</f>
        <v>0</v>
      </c>
      <c r="BH352" s="100">
        <f>IF(N352="sníž. přenesená",J352,0)</f>
        <v>0</v>
      </c>
      <c r="BI352" s="100">
        <f>IF(N352="nulová",J352,0)</f>
        <v>0</v>
      </c>
      <c r="BJ352" s="17" t="s">
        <v>86</v>
      </c>
      <c r="BK352" s="100">
        <f>ROUND(I352*H352,2)</f>
        <v>0</v>
      </c>
      <c r="BL352" s="17" t="s">
        <v>164</v>
      </c>
      <c r="BM352" s="179" t="s">
        <v>586</v>
      </c>
    </row>
    <row r="353" spans="1:65" s="2" customFormat="1" ht="19.5">
      <c r="A353" s="34"/>
      <c r="B353" s="35"/>
      <c r="C353" s="34"/>
      <c r="D353" s="180" t="s">
        <v>151</v>
      </c>
      <c r="E353" s="34"/>
      <c r="F353" s="181" t="s">
        <v>587</v>
      </c>
      <c r="G353" s="34"/>
      <c r="H353" s="34"/>
      <c r="I353" s="136"/>
      <c r="J353" s="34"/>
      <c r="K353" s="34"/>
      <c r="L353" s="35"/>
      <c r="M353" s="182"/>
      <c r="N353" s="183"/>
      <c r="O353" s="60"/>
      <c r="P353" s="60"/>
      <c r="Q353" s="60"/>
      <c r="R353" s="60"/>
      <c r="S353" s="60"/>
      <c r="T353" s="61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151</v>
      </c>
      <c r="AU353" s="17" t="s">
        <v>88</v>
      </c>
    </row>
    <row r="354" spans="1:65" s="13" customFormat="1" ht="11.25">
      <c r="B354" s="184"/>
      <c r="D354" s="180" t="s">
        <v>153</v>
      </c>
      <c r="E354" s="185" t="s">
        <v>1</v>
      </c>
      <c r="F354" s="186" t="s">
        <v>588</v>
      </c>
      <c r="H354" s="187">
        <v>52</v>
      </c>
      <c r="I354" s="188"/>
      <c r="L354" s="184"/>
      <c r="M354" s="189"/>
      <c r="N354" s="190"/>
      <c r="O354" s="190"/>
      <c r="P354" s="190"/>
      <c r="Q354" s="190"/>
      <c r="R354" s="190"/>
      <c r="S354" s="190"/>
      <c r="T354" s="191"/>
      <c r="AT354" s="185" t="s">
        <v>153</v>
      </c>
      <c r="AU354" s="185" t="s">
        <v>88</v>
      </c>
      <c r="AV354" s="13" t="s">
        <v>88</v>
      </c>
      <c r="AW354" s="13" t="s">
        <v>32</v>
      </c>
      <c r="AX354" s="13" t="s">
        <v>86</v>
      </c>
      <c r="AY354" s="185" t="s">
        <v>142</v>
      </c>
    </row>
    <row r="355" spans="1:65" s="2" customFormat="1" ht="24.2" customHeight="1">
      <c r="A355" s="34"/>
      <c r="B355" s="135"/>
      <c r="C355" s="167" t="s">
        <v>589</v>
      </c>
      <c r="D355" s="167" t="s">
        <v>145</v>
      </c>
      <c r="E355" s="168" t="s">
        <v>590</v>
      </c>
      <c r="F355" s="169" t="s">
        <v>591</v>
      </c>
      <c r="G355" s="170" t="s">
        <v>238</v>
      </c>
      <c r="H355" s="171">
        <v>2</v>
      </c>
      <c r="I355" s="172"/>
      <c r="J355" s="173">
        <f>ROUND(I355*H355,2)</f>
        <v>0</v>
      </c>
      <c r="K355" s="174"/>
      <c r="L355" s="35"/>
      <c r="M355" s="175" t="s">
        <v>1</v>
      </c>
      <c r="N355" s="176" t="s">
        <v>43</v>
      </c>
      <c r="O355" s="60"/>
      <c r="P355" s="177">
        <f>O355*H355</f>
        <v>0</v>
      </c>
      <c r="Q355" s="177">
        <v>5.9999999999999995E-4</v>
      </c>
      <c r="R355" s="177">
        <f>Q355*H355</f>
        <v>1.1999999999999999E-3</v>
      </c>
      <c r="S355" s="177">
        <v>0</v>
      </c>
      <c r="T355" s="17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9" t="s">
        <v>164</v>
      </c>
      <c r="AT355" s="179" t="s">
        <v>145</v>
      </c>
      <c r="AU355" s="179" t="s">
        <v>88</v>
      </c>
      <c r="AY355" s="17" t="s">
        <v>142</v>
      </c>
      <c r="BE355" s="100">
        <f>IF(N355="základní",J355,0)</f>
        <v>0</v>
      </c>
      <c r="BF355" s="100">
        <f>IF(N355="snížená",J355,0)</f>
        <v>0</v>
      </c>
      <c r="BG355" s="100">
        <f>IF(N355="zákl. přenesená",J355,0)</f>
        <v>0</v>
      </c>
      <c r="BH355" s="100">
        <f>IF(N355="sníž. přenesená",J355,0)</f>
        <v>0</v>
      </c>
      <c r="BI355" s="100">
        <f>IF(N355="nulová",J355,0)</f>
        <v>0</v>
      </c>
      <c r="BJ355" s="17" t="s">
        <v>86</v>
      </c>
      <c r="BK355" s="100">
        <f>ROUND(I355*H355,2)</f>
        <v>0</v>
      </c>
      <c r="BL355" s="17" t="s">
        <v>164</v>
      </c>
      <c r="BM355" s="179" t="s">
        <v>592</v>
      </c>
    </row>
    <row r="356" spans="1:65" s="2" customFormat="1" ht="19.5">
      <c r="A356" s="34"/>
      <c r="B356" s="35"/>
      <c r="C356" s="34"/>
      <c r="D356" s="180" t="s">
        <v>151</v>
      </c>
      <c r="E356" s="34"/>
      <c r="F356" s="181" t="s">
        <v>593</v>
      </c>
      <c r="G356" s="34"/>
      <c r="H356" s="34"/>
      <c r="I356" s="136"/>
      <c r="J356" s="34"/>
      <c r="K356" s="34"/>
      <c r="L356" s="35"/>
      <c r="M356" s="182"/>
      <c r="N356" s="183"/>
      <c r="O356" s="60"/>
      <c r="P356" s="60"/>
      <c r="Q356" s="60"/>
      <c r="R356" s="60"/>
      <c r="S356" s="60"/>
      <c r="T356" s="61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151</v>
      </c>
      <c r="AU356" s="17" t="s">
        <v>88</v>
      </c>
    </row>
    <row r="357" spans="1:65" s="13" customFormat="1" ht="11.25">
      <c r="B357" s="184"/>
      <c r="D357" s="180" t="s">
        <v>153</v>
      </c>
      <c r="E357" s="185" t="s">
        <v>1</v>
      </c>
      <c r="F357" s="186" t="s">
        <v>594</v>
      </c>
      <c r="H357" s="187">
        <v>2</v>
      </c>
      <c r="I357" s="188"/>
      <c r="L357" s="184"/>
      <c r="M357" s="189"/>
      <c r="N357" s="190"/>
      <c r="O357" s="190"/>
      <c r="P357" s="190"/>
      <c r="Q357" s="190"/>
      <c r="R357" s="190"/>
      <c r="S357" s="190"/>
      <c r="T357" s="191"/>
      <c r="AT357" s="185" t="s">
        <v>153</v>
      </c>
      <c r="AU357" s="185" t="s">
        <v>88</v>
      </c>
      <c r="AV357" s="13" t="s">
        <v>88</v>
      </c>
      <c r="AW357" s="13" t="s">
        <v>32</v>
      </c>
      <c r="AX357" s="13" t="s">
        <v>86</v>
      </c>
      <c r="AY357" s="185" t="s">
        <v>142</v>
      </c>
    </row>
    <row r="358" spans="1:65" s="2" customFormat="1" ht="16.5" customHeight="1">
      <c r="A358" s="34"/>
      <c r="B358" s="135"/>
      <c r="C358" s="167" t="s">
        <v>595</v>
      </c>
      <c r="D358" s="167" t="s">
        <v>145</v>
      </c>
      <c r="E358" s="168" t="s">
        <v>596</v>
      </c>
      <c r="F358" s="169" t="s">
        <v>597</v>
      </c>
      <c r="G358" s="170" t="s">
        <v>277</v>
      </c>
      <c r="H358" s="171">
        <v>52</v>
      </c>
      <c r="I358" s="172"/>
      <c r="J358" s="173">
        <f>ROUND(I358*H358,2)</f>
        <v>0</v>
      </c>
      <c r="K358" s="174"/>
      <c r="L358" s="35"/>
      <c r="M358" s="175" t="s">
        <v>1</v>
      </c>
      <c r="N358" s="176" t="s">
        <v>43</v>
      </c>
      <c r="O358" s="60"/>
      <c r="P358" s="177">
        <f>O358*H358</f>
        <v>0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79" t="s">
        <v>164</v>
      </c>
      <c r="AT358" s="179" t="s">
        <v>145</v>
      </c>
      <c r="AU358" s="179" t="s">
        <v>88</v>
      </c>
      <c r="AY358" s="17" t="s">
        <v>142</v>
      </c>
      <c r="BE358" s="100">
        <f>IF(N358="základní",J358,0)</f>
        <v>0</v>
      </c>
      <c r="BF358" s="100">
        <f>IF(N358="snížená",J358,0)</f>
        <v>0</v>
      </c>
      <c r="BG358" s="100">
        <f>IF(N358="zákl. přenesená",J358,0)</f>
        <v>0</v>
      </c>
      <c r="BH358" s="100">
        <f>IF(N358="sníž. přenesená",J358,0)</f>
        <v>0</v>
      </c>
      <c r="BI358" s="100">
        <f>IF(N358="nulová",J358,0)</f>
        <v>0</v>
      </c>
      <c r="BJ358" s="17" t="s">
        <v>86</v>
      </c>
      <c r="BK358" s="100">
        <f>ROUND(I358*H358,2)</f>
        <v>0</v>
      </c>
      <c r="BL358" s="17" t="s">
        <v>164</v>
      </c>
      <c r="BM358" s="179" t="s">
        <v>598</v>
      </c>
    </row>
    <row r="359" spans="1:65" s="2" customFormat="1" ht="19.5">
      <c r="A359" s="34"/>
      <c r="B359" s="35"/>
      <c r="C359" s="34"/>
      <c r="D359" s="180" t="s">
        <v>151</v>
      </c>
      <c r="E359" s="34"/>
      <c r="F359" s="181" t="s">
        <v>599</v>
      </c>
      <c r="G359" s="34"/>
      <c r="H359" s="34"/>
      <c r="I359" s="136"/>
      <c r="J359" s="34"/>
      <c r="K359" s="34"/>
      <c r="L359" s="35"/>
      <c r="M359" s="182"/>
      <c r="N359" s="183"/>
      <c r="O359" s="60"/>
      <c r="P359" s="60"/>
      <c r="Q359" s="60"/>
      <c r="R359" s="60"/>
      <c r="S359" s="60"/>
      <c r="T359" s="61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151</v>
      </c>
      <c r="AU359" s="17" t="s">
        <v>88</v>
      </c>
    </row>
    <row r="360" spans="1:65" s="13" customFormat="1" ht="11.25">
      <c r="B360" s="184"/>
      <c r="D360" s="180" t="s">
        <v>153</v>
      </c>
      <c r="E360" s="185" t="s">
        <v>1</v>
      </c>
      <c r="F360" s="186" t="s">
        <v>588</v>
      </c>
      <c r="H360" s="187">
        <v>52</v>
      </c>
      <c r="I360" s="188"/>
      <c r="L360" s="184"/>
      <c r="M360" s="189"/>
      <c r="N360" s="190"/>
      <c r="O360" s="190"/>
      <c r="P360" s="190"/>
      <c r="Q360" s="190"/>
      <c r="R360" s="190"/>
      <c r="S360" s="190"/>
      <c r="T360" s="191"/>
      <c r="AT360" s="185" t="s">
        <v>153</v>
      </c>
      <c r="AU360" s="185" t="s">
        <v>88</v>
      </c>
      <c r="AV360" s="13" t="s">
        <v>88</v>
      </c>
      <c r="AW360" s="13" t="s">
        <v>32</v>
      </c>
      <c r="AX360" s="13" t="s">
        <v>86</v>
      </c>
      <c r="AY360" s="185" t="s">
        <v>142</v>
      </c>
    </row>
    <row r="361" spans="1:65" s="2" customFormat="1" ht="33" customHeight="1">
      <c r="A361" s="34"/>
      <c r="B361" s="135"/>
      <c r="C361" s="167" t="s">
        <v>600</v>
      </c>
      <c r="D361" s="167" t="s">
        <v>145</v>
      </c>
      <c r="E361" s="168" t="s">
        <v>601</v>
      </c>
      <c r="F361" s="169" t="s">
        <v>602</v>
      </c>
      <c r="G361" s="170" t="s">
        <v>277</v>
      </c>
      <c r="H361" s="171">
        <v>190</v>
      </c>
      <c r="I361" s="172"/>
      <c r="J361" s="173">
        <f>ROUND(I361*H361,2)</f>
        <v>0</v>
      </c>
      <c r="K361" s="174"/>
      <c r="L361" s="35"/>
      <c r="M361" s="175" t="s">
        <v>1</v>
      </c>
      <c r="N361" s="176" t="s">
        <v>43</v>
      </c>
      <c r="O361" s="60"/>
      <c r="P361" s="177">
        <f>O361*H361</f>
        <v>0</v>
      </c>
      <c r="Q361" s="177">
        <v>0.15540000000000001</v>
      </c>
      <c r="R361" s="177">
        <f>Q361*H361</f>
        <v>29.526000000000003</v>
      </c>
      <c r="S361" s="177">
        <v>0</v>
      </c>
      <c r="T361" s="17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9" t="s">
        <v>164</v>
      </c>
      <c r="AT361" s="179" t="s">
        <v>145</v>
      </c>
      <c r="AU361" s="179" t="s">
        <v>88</v>
      </c>
      <c r="AY361" s="17" t="s">
        <v>142</v>
      </c>
      <c r="BE361" s="100">
        <f>IF(N361="základní",J361,0)</f>
        <v>0</v>
      </c>
      <c r="BF361" s="100">
        <f>IF(N361="snížená",J361,0)</f>
        <v>0</v>
      </c>
      <c r="BG361" s="100">
        <f>IF(N361="zákl. přenesená",J361,0)</f>
        <v>0</v>
      </c>
      <c r="BH361" s="100">
        <f>IF(N361="sníž. přenesená",J361,0)</f>
        <v>0</v>
      </c>
      <c r="BI361" s="100">
        <f>IF(N361="nulová",J361,0)</f>
        <v>0</v>
      </c>
      <c r="BJ361" s="17" t="s">
        <v>86</v>
      </c>
      <c r="BK361" s="100">
        <f>ROUND(I361*H361,2)</f>
        <v>0</v>
      </c>
      <c r="BL361" s="17" t="s">
        <v>164</v>
      </c>
      <c r="BM361" s="179" t="s">
        <v>603</v>
      </c>
    </row>
    <row r="362" spans="1:65" s="2" customFormat="1" ht="29.25">
      <c r="A362" s="34"/>
      <c r="B362" s="35"/>
      <c r="C362" s="34"/>
      <c r="D362" s="180" t="s">
        <v>151</v>
      </c>
      <c r="E362" s="34"/>
      <c r="F362" s="181" t="s">
        <v>604</v>
      </c>
      <c r="G362" s="34"/>
      <c r="H362" s="34"/>
      <c r="I362" s="136"/>
      <c r="J362" s="34"/>
      <c r="K362" s="34"/>
      <c r="L362" s="35"/>
      <c r="M362" s="182"/>
      <c r="N362" s="183"/>
      <c r="O362" s="60"/>
      <c r="P362" s="60"/>
      <c r="Q362" s="60"/>
      <c r="R362" s="60"/>
      <c r="S362" s="60"/>
      <c r="T362" s="61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151</v>
      </c>
      <c r="AU362" s="17" t="s">
        <v>88</v>
      </c>
    </row>
    <row r="363" spans="1:65" s="13" customFormat="1" ht="11.25">
      <c r="B363" s="184"/>
      <c r="D363" s="180" t="s">
        <v>153</v>
      </c>
      <c r="E363" s="185" t="s">
        <v>1</v>
      </c>
      <c r="F363" s="186" t="s">
        <v>605</v>
      </c>
      <c r="H363" s="187">
        <v>190</v>
      </c>
      <c r="I363" s="188"/>
      <c r="L363" s="184"/>
      <c r="M363" s="189"/>
      <c r="N363" s="190"/>
      <c r="O363" s="190"/>
      <c r="P363" s="190"/>
      <c r="Q363" s="190"/>
      <c r="R363" s="190"/>
      <c r="S363" s="190"/>
      <c r="T363" s="191"/>
      <c r="AT363" s="185" t="s">
        <v>153</v>
      </c>
      <c r="AU363" s="185" t="s">
        <v>88</v>
      </c>
      <c r="AV363" s="13" t="s">
        <v>88</v>
      </c>
      <c r="AW363" s="13" t="s">
        <v>32</v>
      </c>
      <c r="AX363" s="13" t="s">
        <v>86</v>
      </c>
      <c r="AY363" s="185" t="s">
        <v>142</v>
      </c>
    </row>
    <row r="364" spans="1:65" s="2" customFormat="1" ht="16.5" customHeight="1">
      <c r="A364" s="34"/>
      <c r="B364" s="135"/>
      <c r="C364" s="211" t="s">
        <v>606</v>
      </c>
      <c r="D364" s="211" t="s">
        <v>350</v>
      </c>
      <c r="E364" s="212" t="s">
        <v>607</v>
      </c>
      <c r="F364" s="213" t="s">
        <v>608</v>
      </c>
      <c r="G364" s="214" t="s">
        <v>277</v>
      </c>
      <c r="H364" s="215">
        <v>141.78</v>
      </c>
      <c r="I364" s="216"/>
      <c r="J364" s="217">
        <f>ROUND(I364*H364,2)</f>
        <v>0</v>
      </c>
      <c r="K364" s="218"/>
      <c r="L364" s="219"/>
      <c r="M364" s="220" t="s">
        <v>1</v>
      </c>
      <c r="N364" s="221" t="s">
        <v>43</v>
      </c>
      <c r="O364" s="60"/>
      <c r="P364" s="177">
        <f>O364*H364</f>
        <v>0</v>
      </c>
      <c r="Q364" s="177">
        <v>0.08</v>
      </c>
      <c r="R364" s="177">
        <f>Q364*H364</f>
        <v>11.3424</v>
      </c>
      <c r="S364" s="177">
        <v>0</v>
      </c>
      <c r="T364" s="17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9" t="s">
        <v>185</v>
      </c>
      <c r="AT364" s="179" t="s">
        <v>350</v>
      </c>
      <c r="AU364" s="179" t="s">
        <v>88</v>
      </c>
      <c r="AY364" s="17" t="s">
        <v>142</v>
      </c>
      <c r="BE364" s="100">
        <f>IF(N364="základní",J364,0)</f>
        <v>0</v>
      </c>
      <c r="BF364" s="100">
        <f>IF(N364="snížená",J364,0)</f>
        <v>0</v>
      </c>
      <c r="BG364" s="100">
        <f>IF(N364="zákl. přenesená",J364,0)</f>
        <v>0</v>
      </c>
      <c r="BH364" s="100">
        <f>IF(N364="sníž. přenesená",J364,0)</f>
        <v>0</v>
      </c>
      <c r="BI364" s="100">
        <f>IF(N364="nulová",J364,0)</f>
        <v>0</v>
      </c>
      <c r="BJ364" s="17" t="s">
        <v>86</v>
      </c>
      <c r="BK364" s="100">
        <f>ROUND(I364*H364,2)</f>
        <v>0</v>
      </c>
      <c r="BL364" s="17" t="s">
        <v>164</v>
      </c>
      <c r="BM364" s="179" t="s">
        <v>609</v>
      </c>
    </row>
    <row r="365" spans="1:65" s="2" customFormat="1" ht="11.25">
      <c r="A365" s="34"/>
      <c r="B365" s="35"/>
      <c r="C365" s="34"/>
      <c r="D365" s="180" t="s">
        <v>151</v>
      </c>
      <c r="E365" s="34"/>
      <c r="F365" s="181" t="s">
        <v>608</v>
      </c>
      <c r="G365" s="34"/>
      <c r="H365" s="34"/>
      <c r="I365" s="136"/>
      <c r="J365" s="34"/>
      <c r="K365" s="34"/>
      <c r="L365" s="35"/>
      <c r="M365" s="182"/>
      <c r="N365" s="183"/>
      <c r="O365" s="60"/>
      <c r="P365" s="60"/>
      <c r="Q365" s="60"/>
      <c r="R365" s="60"/>
      <c r="S365" s="60"/>
      <c r="T365" s="61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151</v>
      </c>
      <c r="AU365" s="17" t="s">
        <v>88</v>
      </c>
    </row>
    <row r="366" spans="1:65" s="13" customFormat="1" ht="11.25">
      <c r="B366" s="184"/>
      <c r="D366" s="180" t="s">
        <v>153</v>
      </c>
      <c r="E366" s="185" t="s">
        <v>1</v>
      </c>
      <c r="F366" s="186" t="s">
        <v>610</v>
      </c>
      <c r="H366" s="187">
        <v>139</v>
      </c>
      <c r="I366" s="188"/>
      <c r="L366" s="184"/>
      <c r="M366" s="189"/>
      <c r="N366" s="190"/>
      <c r="O366" s="190"/>
      <c r="P366" s="190"/>
      <c r="Q366" s="190"/>
      <c r="R366" s="190"/>
      <c r="S366" s="190"/>
      <c r="T366" s="191"/>
      <c r="AT366" s="185" t="s">
        <v>153</v>
      </c>
      <c r="AU366" s="185" t="s">
        <v>88</v>
      </c>
      <c r="AV366" s="13" t="s">
        <v>88</v>
      </c>
      <c r="AW366" s="13" t="s">
        <v>32</v>
      </c>
      <c r="AX366" s="13" t="s">
        <v>86</v>
      </c>
      <c r="AY366" s="185" t="s">
        <v>142</v>
      </c>
    </row>
    <row r="367" spans="1:65" s="13" customFormat="1" ht="11.25">
      <c r="B367" s="184"/>
      <c r="D367" s="180" t="s">
        <v>153</v>
      </c>
      <c r="F367" s="186" t="s">
        <v>611</v>
      </c>
      <c r="H367" s="187">
        <v>141.78</v>
      </c>
      <c r="I367" s="188"/>
      <c r="L367" s="184"/>
      <c r="M367" s="189"/>
      <c r="N367" s="190"/>
      <c r="O367" s="190"/>
      <c r="P367" s="190"/>
      <c r="Q367" s="190"/>
      <c r="R367" s="190"/>
      <c r="S367" s="190"/>
      <c r="T367" s="191"/>
      <c r="AT367" s="185" t="s">
        <v>153</v>
      </c>
      <c r="AU367" s="185" t="s">
        <v>88</v>
      </c>
      <c r="AV367" s="13" t="s">
        <v>88</v>
      </c>
      <c r="AW367" s="13" t="s">
        <v>3</v>
      </c>
      <c r="AX367" s="13" t="s">
        <v>86</v>
      </c>
      <c r="AY367" s="185" t="s">
        <v>142</v>
      </c>
    </row>
    <row r="368" spans="1:65" s="2" customFormat="1" ht="24.2" customHeight="1">
      <c r="A368" s="34"/>
      <c r="B368" s="135"/>
      <c r="C368" s="211" t="s">
        <v>612</v>
      </c>
      <c r="D368" s="211" t="s">
        <v>350</v>
      </c>
      <c r="E368" s="212" t="s">
        <v>613</v>
      </c>
      <c r="F368" s="213" t="s">
        <v>614</v>
      </c>
      <c r="G368" s="214" t="s">
        <v>277</v>
      </c>
      <c r="H368" s="215">
        <v>49.98</v>
      </c>
      <c r="I368" s="216"/>
      <c r="J368" s="217">
        <f>ROUND(I368*H368,2)</f>
        <v>0</v>
      </c>
      <c r="K368" s="218"/>
      <c r="L368" s="219"/>
      <c r="M368" s="220" t="s">
        <v>1</v>
      </c>
      <c r="N368" s="221" t="s">
        <v>43</v>
      </c>
      <c r="O368" s="60"/>
      <c r="P368" s="177">
        <f>O368*H368</f>
        <v>0</v>
      </c>
      <c r="Q368" s="177">
        <v>4.8300000000000003E-2</v>
      </c>
      <c r="R368" s="177">
        <f>Q368*H368</f>
        <v>2.414034</v>
      </c>
      <c r="S368" s="177">
        <v>0</v>
      </c>
      <c r="T368" s="17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79" t="s">
        <v>185</v>
      </c>
      <c r="AT368" s="179" t="s">
        <v>350</v>
      </c>
      <c r="AU368" s="179" t="s">
        <v>88</v>
      </c>
      <c r="AY368" s="17" t="s">
        <v>142</v>
      </c>
      <c r="BE368" s="100">
        <f>IF(N368="základní",J368,0)</f>
        <v>0</v>
      </c>
      <c r="BF368" s="100">
        <f>IF(N368="snížená",J368,0)</f>
        <v>0</v>
      </c>
      <c r="BG368" s="100">
        <f>IF(N368="zákl. přenesená",J368,0)</f>
        <v>0</v>
      </c>
      <c r="BH368" s="100">
        <f>IF(N368="sníž. přenesená",J368,0)</f>
        <v>0</v>
      </c>
      <c r="BI368" s="100">
        <f>IF(N368="nulová",J368,0)</f>
        <v>0</v>
      </c>
      <c r="BJ368" s="17" t="s">
        <v>86</v>
      </c>
      <c r="BK368" s="100">
        <f>ROUND(I368*H368,2)</f>
        <v>0</v>
      </c>
      <c r="BL368" s="17" t="s">
        <v>164</v>
      </c>
      <c r="BM368" s="179" t="s">
        <v>615</v>
      </c>
    </row>
    <row r="369" spans="1:65" s="2" customFormat="1" ht="11.25">
      <c r="A369" s="34"/>
      <c r="B369" s="35"/>
      <c r="C369" s="34"/>
      <c r="D369" s="180" t="s">
        <v>151</v>
      </c>
      <c r="E369" s="34"/>
      <c r="F369" s="181" t="s">
        <v>614</v>
      </c>
      <c r="G369" s="34"/>
      <c r="H369" s="34"/>
      <c r="I369" s="136"/>
      <c r="J369" s="34"/>
      <c r="K369" s="34"/>
      <c r="L369" s="35"/>
      <c r="M369" s="182"/>
      <c r="N369" s="183"/>
      <c r="O369" s="60"/>
      <c r="P369" s="60"/>
      <c r="Q369" s="60"/>
      <c r="R369" s="60"/>
      <c r="S369" s="60"/>
      <c r="T369" s="61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151</v>
      </c>
      <c r="AU369" s="17" t="s">
        <v>88</v>
      </c>
    </row>
    <row r="370" spans="1:65" s="13" customFormat="1" ht="11.25">
      <c r="B370" s="184"/>
      <c r="D370" s="180" t="s">
        <v>153</v>
      </c>
      <c r="E370" s="185" t="s">
        <v>1</v>
      </c>
      <c r="F370" s="186" t="s">
        <v>529</v>
      </c>
      <c r="H370" s="187">
        <v>49</v>
      </c>
      <c r="I370" s="188"/>
      <c r="L370" s="184"/>
      <c r="M370" s="189"/>
      <c r="N370" s="190"/>
      <c r="O370" s="190"/>
      <c r="P370" s="190"/>
      <c r="Q370" s="190"/>
      <c r="R370" s="190"/>
      <c r="S370" s="190"/>
      <c r="T370" s="191"/>
      <c r="AT370" s="185" t="s">
        <v>153</v>
      </c>
      <c r="AU370" s="185" t="s">
        <v>88</v>
      </c>
      <c r="AV370" s="13" t="s">
        <v>88</v>
      </c>
      <c r="AW370" s="13" t="s">
        <v>32</v>
      </c>
      <c r="AX370" s="13" t="s">
        <v>86</v>
      </c>
      <c r="AY370" s="185" t="s">
        <v>142</v>
      </c>
    </row>
    <row r="371" spans="1:65" s="13" customFormat="1" ht="11.25">
      <c r="B371" s="184"/>
      <c r="D371" s="180" t="s">
        <v>153</v>
      </c>
      <c r="F371" s="186" t="s">
        <v>616</v>
      </c>
      <c r="H371" s="187">
        <v>49.98</v>
      </c>
      <c r="I371" s="188"/>
      <c r="L371" s="184"/>
      <c r="M371" s="189"/>
      <c r="N371" s="190"/>
      <c r="O371" s="190"/>
      <c r="P371" s="190"/>
      <c r="Q371" s="190"/>
      <c r="R371" s="190"/>
      <c r="S371" s="190"/>
      <c r="T371" s="191"/>
      <c r="AT371" s="185" t="s">
        <v>153</v>
      </c>
      <c r="AU371" s="185" t="s">
        <v>88</v>
      </c>
      <c r="AV371" s="13" t="s">
        <v>88</v>
      </c>
      <c r="AW371" s="13" t="s">
        <v>3</v>
      </c>
      <c r="AX371" s="13" t="s">
        <v>86</v>
      </c>
      <c r="AY371" s="185" t="s">
        <v>142</v>
      </c>
    </row>
    <row r="372" spans="1:65" s="2" customFormat="1" ht="24.2" customHeight="1">
      <c r="A372" s="34"/>
      <c r="B372" s="135"/>
      <c r="C372" s="211" t="s">
        <v>617</v>
      </c>
      <c r="D372" s="211" t="s">
        <v>350</v>
      </c>
      <c r="E372" s="212" t="s">
        <v>618</v>
      </c>
      <c r="F372" s="213" t="s">
        <v>619</v>
      </c>
      <c r="G372" s="214" t="s">
        <v>277</v>
      </c>
      <c r="H372" s="215">
        <v>2</v>
      </c>
      <c r="I372" s="216"/>
      <c r="J372" s="217">
        <f>ROUND(I372*H372,2)</f>
        <v>0</v>
      </c>
      <c r="K372" s="218"/>
      <c r="L372" s="219"/>
      <c r="M372" s="220" t="s">
        <v>1</v>
      </c>
      <c r="N372" s="221" t="s">
        <v>43</v>
      </c>
      <c r="O372" s="60"/>
      <c r="P372" s="177">
        <f>O372*H372</f>
        <v>0</v>
      </c>
      <c r="Q372" s="177">
        <v>6.5670000000000006E-2</v>
      </c>
      <c r="R372" s="177">
        <f>Q372*H372</f>
        <v>0.13134000000000001</v>
      </c>
      <c r="S372" s="177">
        <v>0</v>
      </c>
      <c r="T372" s="17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79" t="s">
        <v>185</v>
      </c>
      <c r="AT372" s="179" t="s">
        <v>350</v>
      </c>
      <c r="AU372" s="179" t="s">
        <v>88</v>
      </c>
      <c r="AY372" s="17" t="s">
        <v>142</v>
      </c>
      <c r="BE372" s="100">
        <f>IF(N372="základní",J372,0)</f>
        <v>0</v>
      </c>
      <c r="BF372" s="100">
        <f>IF(N372="snížená",J372,0)</f>
        <v>0</v>
      </c>
      <c r="BG372" s="100">
        <f>IF(N372="zákl. přenesená",J372,0)</f>
        <v>0</v>
      </c>
      <c r="BH372" s="100">
        <f>IF(N372="sníž. přenesená",J372,0)</f>
        <v>0</v>
      </c>
      <c r="BI372" s="100">
        <f>IF(N372="nulová",J372,0)</f>
        <v>0</v>
      </c>
      <c r="BJ372" s="17" t="s">
        <v>86</v>
      </c>
      <c r="BK372" s="100">
        <f>ROUND(I372*H372,2)</f>
        <v>0</v>
      </c>
      <c r="BL372" s="17" t="s">
        <v>164</v>
      </c>
      <c r="BM372" s="179" t="s">
        <v>620</v>
      </c>
    </row>
    <row r="373" spans="1:65" s="2" customFormat="1" ht="11.25">
      <c r="A373" s="34"/>
      <c r="B373" s="35"/>
      <c r="C373" s="34"/>
      <c r="D373" s="180" t="s">
        <v>151</v>
      </c>
      <c r="E373" s="34"/>
      <c r="F373" s="181" t="s">
        <v>619</v>
      </c>
      <c r="G373" s="34"/>
      <c r="H373" s="34"/>
      <c r="I373" s="136"/>
      <c r="J373" s="34"/>
      <c r="K373" s="34"/>
      <c r="L373" s="35"/>
      <c r="M373" s="182"/>
      <c r="N373" s="183"/>
      <c r="O373" s="60"/>
      <c r="P373" s="60"/>
      <c r="Q373" s="60"/>
      <c r="R373" s="60"/>
      <c r="S373" s="60"/>
      <c r="T373" s="61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151</v>
      </c>
      <c r="AU373" s="17" t="s">
        <v>88</v>
      </c>
    </row>
    <row r="374" spans="1:65" s="13" customFormat="1" ht="11.25">
      <c r="B374" s="184"/>
      <c r="D374" s="180" t="s">
        <v>153</v>
      </c>
      <c r="E374" s="185" t="s">
        <v>1</v>
      </c>
      <c r="F374" s="186" t="s">
        <v>88</v>
      </c>
      <c r="H374" s="187">
        <v>2</v>
      </c>
      <c r="I374" s="188"/>
      <c r="L374" s="184"/>
      <c r="M374" s="189"/>
      <c r="N374" s="190"/>
      <c r="O374" s="190"/>
      <c r="P374" s="190"/>
      <c r="Q374" s="190"/>
      <c r="R374" s="190"/>
      <c r="S374" s="190"/>
      <c r="T374" s="191"/>
      <c r="AT374" s="185" t="s">
        <v>153</v>
      </c>
      <c r="AU374" s="185" t="s">
        <v>88</v>
      </c>
      <c r="AV374" s="13" t="s">
        <v>88</v>
      </c>
      <c r="AW374" s="13" t="s">
        <v>32</v>
      </c>
      <c r="AX374" s="13" t="s">
        <v>86</v>
      </c>
      <c r="AY374" s="185" t="s">
        <v>142</v>
      </c>
    </row>
    <row r="375" spans="1:65" s="2" customFormat="1" ht="24.2" customHeight="1">
      <c r="A375" s="34"/>
      <c r="B375" s="135"/>
      <c r="C375" s="167" t="s">
        <v>621</v>
      </c>
      <c r="D375" s="167" t="s">
        <v>145</v>
      </c>
      <c r="E375" s="168" t="s">
        <v>622</v>
      </c>
      <c r="F375" s="169" t="s">
        <v>623</v>
      </c>
      <c r="G375" s="170" t="s">
        <v>288</v>
      </c>
      <c r="H375" s="171">
        <v>14.5</v>
      </c>
      <c r="I375" s="172"/>
      <c r="J375" s="173">
        <f>ROUND(I375*H375,2)</f>
        <v>0</v>
      </c>
      <c r="K375" s="174"/>
      <c r="L375" s="35"/>
      <c r="M375" s="175" t="s">
        <v>1</v>
      </c>
      <c r="N375" s="176" t="s">
        <v>43</v>
      </c>
      <c r="O375" s="60"/>
      <c r="P375" s="177">
        <f>O375*H375</f>
        <v>0</v>
      </c>
      <c r="Q375" s="177">
        <v>2.2563399999999998</v>
      </c>
      <c r="R375" s="177">
        <f>Q375*H375</f>
        <v>32.716929999999998</v>
      </c>
      <c r="S375" s="177">
        <v>0</v>
      </c>
      <c r="T375" s="17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79" t="s">
        <v>164</v>
      </c>
      <c r="AT375" s="179" t="s">
        <v>145</v>
      </c>
      <c r="AU375" s="179" t="s">
        <v>88</v>
      </c>
      <c r="AY375" s="17" t="s">
        <v>142</v>
      </c>
      <c r="BE375" s="100">
        <f>IF(N375="základní",J375,0)</f>
        <v>0</v>
      </c>
      <c r="BF375" s="100">
        <f>IF(N375="snížená",J375,0)</f>
        <v>0</v>
      </c>
      <c r="BG375" s="100">
        <f>IF(N375="zákl. přenesená",J375,0)</f>
        <v>0</v>
      </c>
      <c r="BH375" s="100">
        <f>IF(N375="sníž. přenesená",J375,0)</f>
        <v>0</v>
      </c>
      <c r="BI375" s="100">
        <f>IF(N375="nulová",J375,0)</f>
        <v>0</v>
      </c>
      <c r="BJ375" s="17" t="s">
        <v>86</v>
      </c>
      <c r="BK375" s="100">
        <f>ROUND(I375*H375,2)</f>
        <v>0</v>
      </c>
      <c r="BL375" s="17" t="s">
        <v>164</v>
      </c>
      <c r="BM375" s="179" t="s">
        <v>624</v>
      </c>
    </row>
    <row r="376" spans="1:65" s="2" customFormat="1" ht="19.5">
      <c r="A376" s="34"/>
      <c r="B376" s="35"/>
      <c r="C376" s="34"/>
      <c r="D376" s="180" t="s">
        <v>151</v>
      </c>
      <c r="E376" s="34"/>
      <c r="F376" s="181" t="s">
        <v>625</v>
      </c>
      <c r="G376" s="34"/>
      <c r="H376" s="34"/>
      <c r="I376" s="136"/>
      <c r="J376" s="34"/>
      <c r="K376" s="34"/>
      <c r="L376" s="35"/>
      <c r="M376" s="182"/>
      <c r="N376" s="183"/>
      <c r="O376" s="60"/>
      <c r="P376" s="60"/>
      <c r="Q376" s="60"/>
      <c r="R376" s="60"/>
      <c r="S376" s="60"/>
      <c r="T376" s="61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7" t="s">
        <v>151</v>
      </c>
      <c r="AU376" s="17" t="s">
        <v>88</v>
      </c>
    </row>
    <row r="377" spans="1:65" s="13" customFormat="1" ht="11.25">
      <c r="B377" s="184"/>
      <c r="D377" s="180" t="s">
        <v>153</v>
      </c>
      <c r="E377" s="185" t="s">
        <v>1</v>
      </c>
      <c r="F377" s="186" t="s">
        <v>626</v>
      </c>
      <c r="H377" s="187">
        <v>0.25</v>
      </c>
      <c r="I377" s="188"/>
      <c r="L377" s="184"/>
      <c r="M377" s="189"/>
      <c r="N377" s="190"/>
      <c r="O377" s="190"/>
      <c r="P377" s="190"/>
      <c r="Q377" s="190"/>
      <c r="R377" s="190"/>
      <c r="S377" s="190"/>
      <c r="T377" s="191"/>
      <c r="AT377" s="185" t="s">
        <v>153</v>
      </c>
      <c r="AU377" s="185" t="s">
        <v>88</v>
      </c>
      <c r="AV377" s="13" t="s">
        <v>88</v>
      </c>
      <c r="AW377" s="13" t="s">
        <v>32</v>
      </c>
      <c r="AX377" s="13" t="s">
        <v>78</v>
      </c>
      <c r="AY377" s="185" t="s">
        <v>142</v>
      </c>
    </row>
    <row r="378" spans="1:65" s="13" customFormat="1" ht="11.25">
      <c r="B378" s="184"/>
      <c r="D378" s="180" t="s">
        <v>153</v>
      </c>
      <c r="E378" s="185" t="s">
        <v>1</v>
      </c>
      <c r="F378" s="186" t="s">
        <v>627</v>
      </c>
      <c r="H378" s="187">
        <v>14.25</v>
      </c>
      <c r="I378" s="188"/>
      <c r="L378" s="184"/>
      <c r="M378" s="189"/>
      <c r="N378" s="190"/>
      <c r="O378" s="190"/>
      <c r="P378" s="190"/>
      <c r="Q378" s="190"/>
      <c r="R378" s="190"/>
      <c r="S378" s="190"/>
      <c r="T378" s="191"/>
      <c r="AT378" s="185" t="s">
        <v>153</v>
      </c>
      <c r="AU378" s="185" t="s">
        <v>88</v>
      </c>
      <c r="AV378" s="13" t="s">
        <v>88</v>
      </c>
      <c r="AW378" s="13" t="s">
        <v>32</v>
      </c>
      <c r="AX378" s="13" t="s">
        <v>78</v>
      </c>
      <c r="AY378" s="185" t="s">
        <v>142</v>
      </c>
    </row>
    <row r="379" spans="1:65" s="14" customFormat="1" ht="11.25">
      <c r="B379" s="196"/>
      <c r="D379" s="180" t="s">
        <v>153</v>
      </c>
      <c r="E379" s="197" t="s">
        <v>1</v>
      </c>
      <c r="F379" s="198" t="s">
        <v>260</v>
      </c>
      <c r="H379" s="199">
        <v>14.5</v>
      </c>
      <c r="I379" s="200"/>
      <c r="L379" s="196"/>
      <c r="M379" s="201"/>
      <c r="N379" s="202"/>
      <c r="O379" s="202"/>
      <c r="P379" s="202"/>
      <c r="Q379" s="202"/>
      <c r="R379" s="202"/>
      <c r="S379" s="202"/>
      <c r="T379" s="203"/>
      <c r="AT379" s="197" t="s">
        <v>153</v>
      </c>
      <c r="AU379" s="197" t="s">
        <v>88</v>
      </c>
      <c r="AV379" s="14" t="s">
        <v>164</v>
      </c>
      <c r="AW379" s="14" t="s">
        <v>32</v>
      </c>
      <c r="AX379" s="14" t="s">
        <v>86</v>
      </c>
      <c r="AY379" s="197" t="s">
        <v>142</v>
      </c>
    </row>
    <row r="380" spans="1:65" s="2" customFormat="1" ht="16.5" customHeight="1">
      <c r="A380" s="34"/>
      <c r="B380" s="135"/>
      <c r="C380" s="167" t="s">
        <v>628</v>
      </c>
      <c r="D380" s="167" t="s">
        <v>145</v>
      </c>
      <c r="E380" s="168" t="s">
        <v>629</v>
      </c>
      <c r="F380" s="169" t="s">
        <v>630</v>
      </c>
      <c r="G380" s="170" t="s">
        <v>277</v>
      </c>
      <c r="H380" s="171">
        <v>143</v>
      </c>
      <c r="I380" s="172"/>
      <c r="J380" s="173">
        <f>ROUND(I380*H380,2)</f>
        <v>0</v>
      </c>
      <c r="K380" s="174"/>
      <c r="L380" s="35"/>
      <c r="M380" s="175" t="s">
        <v>1</v>
      </c>
      <c r="N380" s="176" t="s">
        <v>43</v>
      </c>
      <c r="O380" s="60"/>
      <c r="P380" s="177">
        <f>O380*H380</f>
        <v>0</v>
      </c>
      <c r="Q380" s="177">
        <v>0</v>
      </c>
      <c r="R380" s="177">
        <f>Q380*H380</f>
        <v>0</v>
      </c>
      <c r="S380" s="177">
        <v>0</v>
      </c>
      <c r="T380" s="17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79" t="s">
        <v>164</v>
      </c>
      <c r="AT380" s="179" t="s">
        <v>145</v>
      </c>
      <c r="AU380" s="179" t="s">
        <v>88</v>
      </c>
      <c r="AY380" s="17" t="s">
        <v>142</v>
      </c>
      <c r="BE380" s="100">
        <f>IF(N380="základní",J380,0)</f>
        <v>0</v>
      </c>
      <c r="BF380" s="100">
        <f>IF(N380="snížená",J380,0)</f>
        <v>0</v>
      </c>
      <c r="BG380" s="100">
        <f>IF(N380="zákl. přenesená",J380,0)</f>
        <v>0</v>
      </c>
      <c r="BH380" s="100">
        <f>IF(N380="sníž. přenesená",J380,0)</f>
        <v>0</v>
      </c>
      <c r="BI380" s="100">
        <f>IF(N380="nulová",J380,0)</f>
        <v>0</v>
      </c>
      <c r="BJ380" s="17" t="s">
        <v>86</v>
      </c>
      <c r="BK380" s="100">
        <f>ROUND(I380*H380,2)</f>
        <v>0</v>
      </c>
      <c r="BL380" s="17" t="s">
        <v>164</v>
      </c>
      <c r="BM380" s="179" t="s">
        <v>631</v>
      </c>
    </row>
    <row r="381" spans="1:65" s="2" customFormat="1" ht="19.5">
      <c r="A381" s="34"/>
      <c r="B381" s="35"/>
      <c r="C381" s="34"/>
      <c r="D381" s="180" t="s">
        <v>151</v>
      </c>
      <c r="E381" s="34"/>
      <c r="F381" s="181" t="s">
        <v>632</v>
      </c>
      <c r="G381" s="34"/>
      <c r="H381" s="34"/>
      <c r="I381" s="136"/>
      <c r="J381" s="34"/>
      <c r="K381" s="34"/>
      <c r="L381" s="35"/>
      <c r="M381" s="182"/>
      <c r="N381" s="183"/>
      <c r="O381" s="60"/>
      <c r="P381" s="60"/>
      <c r="Q381" s="60"/>
      <c r="R381" s="60"/>
      <c r="S381" s="60"/>
      <c r="T381" s="61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151</v>
      </c>
      <c r="AU381" s="17" t="s">
        <v>88</v>
      </c>
    </row>
    <row r="382" spans="1:65" s="13" customFormat="1" ht="11.25">
      <c r="B382" s="184"/>
      <c r="D382" s="180" t="s">
        <v>153</v>
      </c>
      <c r="E382" s="185" t="s">
        <v>1</v>
      </c>
      <c r="F382" s="186" t="s">
        <v>633</v>
      </c>
      <c r="H382" s="187">
        <v>143</v>
      </c>
      <c r="I382" s="188"/>
      <c r="L382" s="184"/>
      <c r="M382" s="189"/>
      <c r="N382" s="190"/>
      <c r="O382" s="190"/>
      <c r="P382" s="190"/>
      <c r="Q382" s="190"/>
      <c r="R382" s="190"/>
      <c r="S382" s="190"/>
      <c r="T382" s="191"/>
      <c r="AT382" s="185" t="s">
        <v>153</v>
      </c>
      <c r="AU382" s="185" t="s">
        <v>88</v>
      </c>
      <c r="AV382" s="13" t="s">
        <v>88</v>
      </c>
      <c r="AW382" s="13" t="s">
        <v>32</v>
      </c>
      <c r="AX382" s="13" t="s">
        <v>86</v>
      </c>
      <c r="AY382" s="185" t="s">
        <v>142</v>
      </c>
    </row>
    <row r="383" spans="1:65" s="12" customFormat="1" ht="22.9" customHeight="1">
      <c r="B383" s="154"/>
      <c r="D383" s="155" t="s">
        <v>77</v>
      </c>
      <c r="E383" s="165" t="s">
        <v>634</v>
      </c>
      <c r="F383" s="165" t="s">
        <v>635</v>
      </c>
      <c r="I383" s="157"/>
      <c r="J383" s="166">
        <f>BK383</f>
        <v>0</v>
      </c>
      <c r="L383" s="154"/>
      <c r="M383" s="159"/>
      <c r="N383" s="160"/>
      <c r="O383" s="160"/>
      <c r="P383" s="161">
        <f>SUM(P384:P421)</f>
        <v>0</v>
      </c>
      <c r="Q383" s="160"/>
      <c r="R383" s="161">
        <f>SUM(R384:R421)</f>
        <v>0</v>
      </c>
      <c r="S383" s="160"/>
      <c r="T383" s="162">
        <f>SUM(T384:T421)</f>
        <v>0</v>
      </c>
      <c r="AR383" s="155" t="s">
        <v>86</v>
      </c>
      <c r="AT383" s="163" t="s">
        <v>77</v>
      </c>
      <c r="AU383" s="163" t="s">
        <v>86</v>
      </c>
      <c r="AY383" s="155" t="s">
        <v>142</v>
      </c>
      <c r="BK383" s="164">
        <f>SUM(BK384:BK421)</f>
        <v>0</v>
      </c>
    </row>
    <row r="384" spans="1:65" s="2" customFormat="1" ht="21.75" customHeight="1">
      <c r="A384" s="34"/>
      <c r="B384" s="135"/>
      <c r="C384" s="167" t="s">
        <v>636</v>
      </c>
      <c r="D384" s="167" t="s">
        <v>145</v>
      </c>
      <c r="E384" s="168" t="s">
        <v>637</v>
      </c>
      <c r="F384" s="169" t="s">
        <v>638</v>
      </c>
      <c r="G384" s="170" t="s">
        <v>353</v>
      </c>
      <c r="H384" s="171">
        <v>186.95099999999999</v>
      </c>
      <c r="I384" s="172"/>
      <c r="J384" s="173">
        <f>ROUND(I384*H384,2)</f>
        <v>0</v>
      </c>
      <c r="K384" s="174"/>
      <c r="L384" s="35"/>
      <c r="M384" s="175" t="s">
        <v>1</v>
      </c>
      <c r="N384" s="176" t="s">
        <v>43</v>
      </c>
      <c r="O384" s="60"/>
      <c r="P384" s="177">
        <f>O384*H384</f>
        <v>0</v>
      </c>
      <c r="Q384" s="177">
        <v>0</v>
      </c>
      <c r="R384" s="177">
        <f>Q384*H384</f>
        <v>0</v>
      </c>
      <c r="S384" s="177">
        <v>0</v>
      </c>
      <c r="T384" s="17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79" t="s">
        <v>164</v>
      </c>
      <c r="AT384" s="179" t="s">
        <v>145</v>
      </c>
      <c r="AU384" s="179" t="s">
        <v>88</v>
      </c>
      <c r="AY384" s="17" t="s">
        <v>142</v>
      </c>
      <c r="BE384" s="100">
        <f>IF(N384="základní",J384,0)</f>
        <v>0</v>
      </c>
      <c r="BF384" s="100">
        <f>IF(N384="snížená",J384,0)</f>
        <v>0</v>
      </c>
      <c r="BG384" s="100">
        <f>IF(N384="zákl. přenesená",J384,0)</f>
        <v>0</v>
      </c>
      <c r="BH384" s="100">
        <f>IF(N384="sníž. přenesená",J384,0)</f>
        <v>0</v>
      </c>
      <c r="BI384" s="100">
        <f>IF(N384="nulová",J384,0)</f>
        <v>0</v>
      </c>
      <c r="BJ384" s="17" t="s">
        <v>86</v>
      </c>
      <c r="BK384" s="100">
        <f>ROUND(I384*H384,2)</f>
        <v>0</v>
      </c>
      <c r="BL384" s="17" t="s">
        <v>164</v>
      </c>
      <c r="BM384" s="179" t="s">
        <v>639</v>
      </c>
    </row>
    <row r="385" spans="1:65" s="2" customFormat="1" ht="19.5">
      <c r="A385" s="34"/>
      <c r="B385" s="35"/>
      <c r="C385" s="34"/>
      <c r="D385" s="180" t="s">
        <v>151</v>
      </c>
      <c r="E385" s="34"/>
      <c r="F385" s="181" t="s">
        <v>640</v>
      </c>
      <c r="G385" s="34"/>
      <c r="H385" s="34"/>
      <c r="I385" s="136"/>
      <c r="J385" s="34"/>
      <c r="K385" s="34"/>
      <c r="L385" s="35"/>
      <c r="M385" s="182"/>
      <c r="N385" s="183"/>
      <c r="O385" s="60"/>
      <c r="P385" s="60"/>
      <c r="Q385" s="60"/>
      <c r="R385" s="60"/>
      <c r="S385" s="60"/>
      <c r="T385" s="61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151</v>
      </c>
      <c r="AU385" s="17" t="s">
        <v>88</v>
      </c>
    </row>
    <row r="386" spans="1:65" s="13" customFormat="1" ht="11.25">
      <c r="B386" s="184"/>
      <c r="D386" s="180" t="s">
        <v>153</v>
      </c>
      <c r="E386" s="185" t="s">
        <v>1</v>
      </c>
      <c r="F386" s="186" t="s">
        <v>641</v>
      </c>
      <c r="H386" s="187">
        <v>128.55000000000001</v>
      </c>
      <c r="I386" s="188"/>
      <c r="L386" s="184"/>
      <c r="M386" s="189"/>
      <c r="N386" s="190"/>
      <c r="O386" s="190"/>
      <c r="P386" s="190"/>
      <c r="Q386" s="190"/>
      <c r="R386" s="190"/>
      <c r="S386" s="190"/>
      <c r="T386" s="191"/>
      <c r="AT386" s="185" t="s">
        <v>153</v>
      </c>
      <c r="AU386" s="185" t="s">
        <v>88</v>
      </c>
      <c r="AV386" s="13" t="s">
        <v>88</v>
      </c>
      <c r="AW386" s="13" t="s">
        <v>32</v>
      </c>
      <c r="AX386" s="13" t="s">
        <v>78</v>
      </c>
      <c r="AY386" s="185" t="s">
        <v>142</v>
      </c>
    </row>
    <row r="387" spans="1:65" s="13" customFormat="1" ht="11.25">
      <c r="B387" s="184"/>
      <c r="D387" s="180" t="s">
        <v>153</v>
      </c>
      <c r="E387" s="185" t="s">
        <v>1</v>
      </c>
      <c r="F387" s="186" t="s">
        <v>642</v>
      </c>
      <c r="H387" s="187">
        <v>27.620999999999999</v>
      </c>
      <c r="I387" s="188"/>
      <c r="L387" s="184"/>
      <c r="M387" s="189"/>
      <c r="N387" s="190"/>
      <c r="O387" s="190"/>
      <c r="P387" s="190"/>
      <c r="Q387" s="190"/>
      <c r="R387" s="190"/>
      <c r="S387" s="190"/>
      <c r="T387" s="191"/>
      <c r="AT387" s="185" t="s">
        <v>153</v>
      </c>
      <c r="AU387" s="185" t="s">
        <v>88</v>
      </c>
      <c r="AV387" s="13" t="s">
        <v>88</v>
      </c>
      <c r="AW387" s="13" t="s">
        <v>32</v>
      </c>
      <c r="AX387" s="13" t="s">
        <v>78</v>
      </c>
      <c r="AY387" s="185" t="s">
        <v>142</v>
      </c>
    </row>
    <row r="388" spans="1:65" s="13" customFormat="1" ht="11.25">
      <c r="B388" s="184"/>
      <c r="D388" s="180" t="s">
        <v>153</v>
      </c>
      <c r="E388" s="185" t="s">
        <v>1</v>
      </c>
      <c r="F388" s="186" t="s">
        <v>643</v>
      </c>
      <c r="H388" s="187">
        <v>28.38</v>
      </c>
      <c r="I388" s="188"/>
      <c r="L388" s="184"/>
      <c r="M388" s="189"/>
      <c r="N388" s="190"/>
      <c r="O388" s="190"/>
      <c r="P388" s="190"/>
      <c r="Q388" s="190"/>
      <c r="R388" s="190"/>
      <c r="S388" s="190"/>
      <c r="T388" s="191"/>
      <c r="AT388" s="185" t="s">
        <v>153</v>
      </c>
      <c r="AU388" s="185" t="s">
        <v>88</v>
      </c>
      <c r="AV388" s="13" t="s">
        <v>88</v>
      </c>
      <c r="AW388" s="13" t="s">
        <v>32</v>
      </c>
      <c r="AX388" s="13" t="s">
        <v>78</v>
      </c>
      <c r="AY388" s="185" t="s">
        <v>142</v>
      </c>
    </row>
    <row r="389" spans="1:65" s="13" customFormat="1" ht="11.25">
      <c r="B389" s="184"/>
      <c r="D389" s="180" t="s">
        <v>153</v>
      </c>
      <c r="E389" s="185" t="s">
        <v>1</v>
      </c>
      <c r="F389" s="186" t="s">
        <v>644</v>
      </c>
      <c r="H389" s="187">
        <v>2.4</v>
      </c>
      <c r="I389" s="188"/>
      <c r="L389" s="184"/>
      <c r="M389" s="189"/>
      <c r="N389" s="190"/>
      <c r="O389" s="190"/>
      <c r="P389" s="190"/>
      <c r="Q389" s="190"/>
      <c r="R389" s="190"/>
      <c r="S389" s="190"/>
      <c r="T389" s="191"/>
      <c r="AT389" s="185" t="s">
        <v>153</v>
      </c>
      <c r="AU389" s="185" t="s">
        <v>88</v>
      </c>
      <c r="AV389" s="13" t="s">
        <v>88</v>
      </c>
      <c r="AW389" s="13" t="s">
        <v>32</v>
      </c>
      <c r="AX389" s="13" t="s">
        <v>78</v>
      </c>
      <c r="AY389" s="185" t="s">
        <v>142</v>
      </c>
    </row>
    <row r="390" spans="1:65" s="14" customFormat="1" ht="11.25">
      <c r="B390" s="196"/>
      <c r="D390" s="180" t="s">
        <v>153</v>
      </c>
      <c r="E390" s="197" t="s">
        <v>214</v>
      </c>
      <c r="F390" s="198" t="s">
        <v>260</v>
      </c>
      <c r="H390" s="199">
        <v>186.95100000000002</v>
      </c>
      <c r="I390" s="200"/>
      <c r="L390" s="196"/>
      <c r="M390" s="201"/>
      <c r="N390" s="202"/>
      <c r="O390" s="202"/>
      <c r="P390" s="202"/>
      <c r="Q390" s="202"/>
      <c r="R390" s="202"/>
      <c r="S390" s="202"/>
      <c r="T390" s="203"/>
      <c r="AT390" s="197" t="s">
        <v>153</v>
      </c>
      <c r="AU390" s="197" t="s">
        <v>88</v>
      </c>
      <c r="AV390" s="14" t="s">
        <v>164</v>
      </c>
      <c r="AW390" s="14" t="s">
        <v>32</v>
      </c>
      <c r="AX390" s="14" t="s">
        <v>86</v>
      </c>
      <c r="AY390" s="197" t="s">
        <v>142</v>
      </c>
    </row>
    <row r="391" spans="1:65" s="2" customFormat="1" ht="24.2" customHeight="1">
      <c r="A391" s="34"/>
      <c r="B391" s="135"/>
      <c r="C391" s="167" t="s">
        <v>645</v>
      </c>
      <c r="D391" s="167" t="s">
        <v>145</v>
      </c>
      <c r="E391" s="168" t="s">
        <v>646</v>
      </c>
      <c r="F391" s="169" t="s">
        <v>647</v>
      </c>
      <c r="G391" s="170" t="s">
        <v>353</v>
      </c>
      <c r="H391" s="171">
        <v>1682.559</v>
      </c>
      <c r="I391" s="172"/>
      <c r="J391" s="173">
        <f>ROUND(I391*H391,2)</f>
        <v>0</v>
      </c>
      <c r="K391" s="174"/>
      <c r="L391" s="35"/>
      <c r="M391" s="175" t="s">
        <v>1</v>
      </c>
      <c r="N391" s="176" t="s">
        <v>43</v>
      </c>
      <c r="O391" s="60"/>
      <c r="P391" s="177">
        <f>O391*H391</f>
        <v>0</v>
      </c>
      <c r="Q391" s="177">
        <v>0</v>
      </c>
      <c r="R391" s="177">
        <f>Q391*H391</f>
        <v>0</v>
      </c>
      <c r="S391" s="177">
        <v>0</v>
      </c>
      <c r="T391" s="17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9" t="s">
        <v>164</v>
      </c>
      <c r="AT391" s="179" t="s">
        <v>145</v>
      </c>
      <c r="AU391" s="179" t="s">
        <v>88</v>
      </c>
      <c r="AY391" s="17" t="s">
        <v>142</v>
      </c>
      <c r="BE391" s="100">
        <f>IF(N391="základní",J391,0)</f>
        <v>0</v>
      </c>
      <c r="BF391" s="100">
        <f>IF(N391="snížená",J391,0)</f>
        <v>0</v>
      </c>
      <c r="BG391" s="100">
        <f>IF(N391="zákl. přenesená",J391,0)</f>
        <v>0</v>
      </c>
      <c r="BH391" s="100">
        <f>IF(N391="sníž. přenesená",J391,0)</f>
        <v>0</v>
      </c>
      <c r="BI391" s="100">
        <f>IF(N391="nulová",J391,0)</f>
        <v>0</v>
      </c>
      <c r="BJ391" s="17" t="s">
        <v>86</v>
      </c>
      <c r="BK391" s="100">
        <f>ROUND(I391*H391,2)</f>
        <v>0</v>
      </c>
      <c r="BL391" s="17" t="s">
        <v>164</v>
      </c>
      <c r="BM391" s="179" t="s">
        <v>648</v>
      </c>
    </row>
    <row r="392" spans="1:65" s="2" customFormat="1" ht="29.25">
      <c r="A392" s="34"/>
      <c r="B392" s="35"/>
      <c r="C392" s="34"/>
      <c r="D392" s="180" t="s">
        <v>151</v>
      </c>
      <c r="E392" s="34"/>
      <c r="F392" s="181" t="s">
        <v>649</v>
      </c>
      <c r="G392" s="34"/>
      <c r="H392" s="34"/>
      <c r="I392" s="136"/>
      <c r="J392" s="34"/>
      <c r="K392" s="34"/>
      <c r="L392" s="35"/>
      <c r="M392" s="182"/>
      <c r="N392" s="183"/>
      <c r="O392" s="60"/>
      <c r="P392" s="60"/>
      <c r="Q392" s="60"/>
      <c r="R392" s="60"/>
      <c r="S392" s="60"/>
      <c r="T392" s="61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151</v>
      </c>
      <c r="AU392" s="17" t="s">
        <v>88</v>
      </c>
    </row>
    <row r="393" spans="1:65" s="13" customFormat="1" ht="11.25">
      <c r="B393" s="184"/>
      <c r="D393" s="180" t="s">
        <v>153</v>
      </c>
      <c r="E393" s="185" t="s">
        <v>1</v>
      </c>
      <c r="F393" s="186" t="s">
        <v>650</v>
      </c>
      <c r="H393" s="187">
        <v>1682.559</v>
      </c>
      <c r="I393" s="188"/>
      <c r="L393" s="184"/>
      <c r="M393" s="189"/>
      <c r="N393" s="190"/>
      <c r="O393" s="190"/>
      <c r="P393" s="190"/>
      <c r="Q393" s="190"/>
      <c r="R393" s="190"/>
      <c r="S393" s="190"/>
      <c r="T393" s="191"/>
      <c r="AT393" s="185" t="s">
        <v>153</v>
      </c>
      <c r="AU393" s="185" t="s">
        <v>88</v>
      </c>
      <c r="AV393" s="13" t="s">
        <v>88</v>
      </c>
      <c r="AW393" s="13" t="s">
        <v>32</v>
      </c>
      <c r="AX393" s="13" t="s">
        <v>86</v>
      </c>
      <c r="AY393" s="185" t="s">
        <v>142</v>
      </c>
    </row>
    <row r="394" spans="1:65" s="2" customFormat="1" ht="21.75" customHeight="1">
      <c r="A394" s="34"/>
      <c r="B394" s="135"/>
      <c r="C394" s="167" t="s">
        <v>651</v>
      </c>
      <c r="D394" s="167" t="s">
        <v>145</v>
      </c>
      <c r="E394" s="168" t="s">
        <v>652</v>
      </c>
      <c r="F394" s="169" t="s">
        <v>653</v>
      </c>
      <c r="G394" s="170" t="s">
        <v>353</v>
      </c>
      <c r="H394" s="171">
        <v>64.522000000000006</v>
      </c>
      <c r="I394" s="172"/>
      <c r="J394" s="173">
        <f>ROUND(I394*H394,2)</f>
        <v>0</v>
      </c>
      <c r="K394" s="174"/>
      <c r="L394" s="35"/>
      <c r="M394" s="175" t="s">
        <v>1</v>
      </c>
      <c r="N394" s="176" t="s">
        <v>43</v>
      </c>
      <c r="O394" s="60"/>
      <c r="P394" s="177">
        <f>O394*H394</f>
        <v>0</v>
      </c>
      <c r="Q394" s="177">
        <v>0</v>
      </c>
      <c r="R394" s="177">
        <f>Q394*H394</f>
        <v>0</v>
      </c>
      <c r="S394" s="177">
        <v>0</v>
      </c>
      <c r="T394" s="17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79" t="s">
        <v>164</v>
      </c>
      <c r="AT394" s="179" t="s">
        <v>145</v>
      </c>
      <c r="AU394" s="179" t="s">
        <v>88</v>
      </c>
      <c r="AY394" s="17" t="s">
        <v>142</v>
      </c>
      <c r="BE394" s="100">
        <f>IF(N394="základní",J394,0)</f>
        <v>0</v>
      </c>
      <c r="BF394" s="100">
        <f>IF(N394="snížená",J394,0)</f>
        <v>0</v>
      </c>
      <c r="BG394" s="100">
        <f>IF(N394="zákl. přenesená",J394,0)</f>
        <v>0</v>
      </c>
      <c r="BH394" s="100">
        <f>IF(N394="sníž. přenesená",J394,0)</f>
        <v>0</v>
      </c>
      <c r="BI394" s="100">
        <f>IF(N394="nulová",J394,0)</f>
        <v>0</v>
      </c>
      <c r="BJ394" s="17" t="s">
        <v>86</v>
      </c>
      <c r="BK394" s="100">
        <f>ROUND(I394*H394,2)</f>
        <v>0</v>
      </c>
      <c r="BL394" s="17" t="s">
        <v>164</v>
      </c>
      <c r="BM394" s="179" t="s">
        <v>654</v>
      </c>
    </row>
    <row r="395" spans="1:65" s="2" customFormat="1" ht="19.5">
      <c r="A395" s="34"/>
      <c r="B395" s="35"/>
      <c r="C395" s="34"/>
      <c r="D395" s="180" t="s">
        <v>151</v>
      </c>
      <c r="E395" s="34"/>
      <c r="F395" s="181" t="s">
        <v>655</v>
      </c>
      <c r="G395" s="34"/>
      <c r="H395" s="34"/>
      <c r="I395" s="136"/>
      <c r="J395" s="34"/>
      <c r="K395" s="34"/>
      <c r="L395" s="35"/>
      <c r="M395" s="182"/>
      <c r="N395" s="183"/>
      <c r="O395" s="60"/>
      <c r="P395" s="60"/>
      <c r="Q395" s="60"/>
      <c r="R395" s="60"/>
      <c r="S395" s="60"/>
      <c r="T395" s="61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7" t="s">
        <v>151</v>
      </c>
      <c r="AU395" s="17" t="s">
        <v>88</v>
      </c>
    </row>
    <row r="396" spans="1:65" s="13" customFormat="1" ht="11.25">
      <c r="B396" s="184"/>
      <c r="D396" s="180" t="s">
        <v>153</v>
      </c>
      <c r="E396" s="185" t="s">
        <v>1</v>
      </c>
      <c r="F396" s="186" t="s">
        <v>656</v>
      </c>
      <c r="H396" s="187">
        <v>10.98</v>
      </c>
      <c r="I396" s="188"/>
      <c r="L396" s="184"/>
      <c r="M396" s="189"/>
      <c r="N396" s="190"/>
      <c r="O396" s="190"/>
      <c r="P396" s="190"/>
      <c r="Q396" s="190"/>
      <c r="R396" s="190"/>
      <c r="S396" s="190"/>
      <c r="T396" s="191"/>
      <c r="AT396" s="185" t="s">
        <v>153</v>
      </c>
      <c r="AU396" s="185" t="s">
        <v>88</v>
      </c>
      <c r="AV396" s="13" t="s">
        <v>88</v>
      </c>
      <c r="AW396" s="13" t="s">
        <v>32</v>
      </c>
      <c r="AX396" s="13" t="s">
        <v>78</v>
      </c>
      <c r="AY396" s="185" t="s">
        <v>142</v>
      </c>
    </row>
    <row r="397" spans="1:65" s="13" customFormat="1" ht="11.25">
      <c r="B397" s="184"/>
      <c r="D397" s="180" t="s">
        <v>153</v>
      </c>
      <c r="E397" s="185" t="s">
        <v>1</v>
      </c>
      <c r="F397" s="186" t="s">
        <v>657</v>
      </c>
      <c r="H397" s="187">
        <v>52.747</v>
      </c>
      <c r="I397" s="188"/>
      <c r="L397" s="184"/>
      <c r="M397" s="189"/>
      <c r="N397" s="190"/>
      <c r="O397" s="190"/>
      <c r="P397" s="190"/>
      <c r="Q397" s="190"/>
      <c r="R397" s="190"/>
      <c r="S397" s="190"/>
      <c r="T397" s="191"/>
      <c r="AT397" s="185" t="s">
        <v>153</v>
      </c>
      <c r="AU397" s="185" t="s">
        <v>88</v>
      </c>
      <c r="AV397" s="13" t="s">
        <v>88</v>
      </c>
      <c r="AW397" s="13" t="s">
        <v>32</v>
      </c>
      <c r="AX397" s="13" t="s">
        <v>78</v>
      </c>
      <c r="AY397" s="185" t="s">
        <v>142</v>
      </c>
    </row>
    <row r="398" spans="1:65" s="13" customFormat="1" ht="11.25">
      <c r="B398" s="184"/>
      <c r="D398" s="180" t="s">
        <v>153</v>
      </c>
      <c r="E398" s="185" t="s">
        <v>1</v>
      </c>
      <c r="F398" s="186" t="s">
        <v>658</v>
      </c>
      <c r="H398" s="187">
        <v>0.79500000000000004</v>
      </c>
      <c r="I398" s="188"/>
      <c r="L398" s="184"/>
      <c r="M398" s="189"/>
      <c r="N398" s="190"/>
      <c r="O398" s="190"/>
      <c r="P398" s="190"/>
      <c r="Q398" s="190"/>
      <c r="R398" s="190"/>
      <c r="S398" s="190"/>
      <c r="T398" s="191"/>
      <c r="AT398" s="185" t="s">
        <v>153</v>
      </c>
      <c r="AU398" s="185" t="s">
        <v>88</v>
      </c>
      <c r="AV398" s="13" t="s">
        <v>88</v>
      </c>
      <c r="AW398" s="13" t="s">
        <v>32</v>
      </c>
      <c r="AX398" s="13" t="s">
        <v>78</v>
      </c>
      <c r="AY398" s="185" t="s">
        <v>142</v>
      </c>
    </row>
    <row r="399" spans="1:65" s="14" customFormat="1" ht="11.25">
      <c r="B399" s="196"/>
      <c r="D399" s="180" t="s">
        <v>153</v>
      </c>
      <c r="E399" s="197" t="s">
        <v>209</v>
      </c>
      <c r="F399" s="198" t="s">
        <v>260</v>
      </c>
      <c r="H399" s="199">
        <v>64.522000000000006</v>
      </c>
      <c r="I399" s="200"/>
      <c r="L399" s="196"/>
      <c r="M399" s="201"/>
      <c r="N399" s="202"/>
      <c r="O399" s="202"/>
      <c r="P399" s="202"/>
      <c r="Q399" s="202"/>
      <c r="R399" s="202"/>
      <c r="S399" s="202"/>
      <c r="T399" s="203"/>
      <c r="AT399" s="197" t="s">
        <v>153</v>
      </c>
      <c r="AU399" s="197" t="s">
        <v>88</v>
      </c>
      <c r="AV399" s="14" t="s">
        <v>164</v>
      </c>
      <c r="AW399" s="14" t="s">
        <v>32</v>
      </c>
      <c r="AX399" s="14" t="s">
        <v>86</v>
      </c>
      <c r="AY399" s="197" t="s">
        <v>142</v>
      </c>
    </row>
    <row r="400" spans="1:65" s="2" customFormat="1" ht="24.2" customHeight="1">
      <c r="A400" s="34"/>
      <c r="B400" s="135"/>
      <c r="C400" s="167" t="s">
        <v>659</v>
      </c>
      <c r="D400" s="167" t="s">
        <v>145</v>
      </c>
      <c r="E400" s="168" t="s">
        <v>660</v>
      </c>
      <c r="F400" s="169" t="s">
        <v>661</v>
      </c>
      <c r="G400" s="170" t="s">
        <v>353</v>
      </c>
      <c r="H400" s="171">
        <v>580.69799999999998</v>
      </c>
      <c r="I400" s="172"/>
      <c r="J400" s="173">
        <f>ROUND(I400*H400,2)</f>
        <v>0</v>
      </c>
      <c r="K400" s="174"/>
      <c r="L400" s="35"/>
      <c r="M400" s="175" t="s">
        <v>1</v>
      </c>
      <c r="N400" s="176" t="s">
        <v>43</v>
      </c>
      <c r="O400" s="60"/>
      <c r="P400" s="177">
        <f>O400*H400</f>
        <v>0</v>
      </c>
      <c r="Q400" s="177">
        <v>0</v>
      </c>
      <c r="R400" s="177">
        <f>Q400*H400</f>
        <v>0</v>
      </c>
      <c r="S400" s="177">
        <v>0</v>
      </c>
      <c r="T400" s="17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79" t="s">
        <v>164</v>
      </c>
      <c r="AT400" s="179" t="s">
        <v>145</v>
      </c>
      <c r="AU400" s="179" t="s">
        <v>88</v>
      </c>
      <c r="AY400" s="17" t="s">
        <v>142</v>
      </c>
      <c r="BE400" s="100">
        <f>IF(N400="základní",J400,0)</f>
        <v>0</v>
      </c>
      <c r="BF400" s="100">
        <f>IF(N400="snížená",J400,0)</f>
        <v>0</v>
      </c>
      <c r="BG400" s="100">
        <f>IF(N400="zákl. přenesená",J400,0)</f>
        <v>0</v>
      </c>
      <c r="BH400" s="100">
        <f>IF(N400="sníž. přenesená",J400,0)</f>
        <v>0</v>
      </c>
      <c r="BI400" s="100">
        <f>IF(N400="nulová",J400,0)</f>
        <v>0</v>
      </c>
      <c r="BJ400" s="17" t="s">
        <v>86</v>
      </c>
      <c r="BK400" s="100">
        <f>ROUND(I400*H400,2)</f>
        <v>0</v>
      </c>
      <c r="BL400" s="17" t="s">
        <v>164</v>
      </c>
      <c r="BM400" s="179" t="s">
        <v>662</v>
      </c>
    </row>
    <row r="401" spans="1:65" s="2" customFormat="1" ht="29.25">
      <c r="A401" s="34"/>
      <c r="B401" s="35"/>
      <c r="C401" s="34"/>
      <c r="D401" s="180" t="s">
        <v>151</v>
      </c>
      <c r="E401" s="34"/>
      <c r="F401" s="181" t="s">
        <v>649</v>
      </c>
      <c r="G401" s="34"/>
      <c r="H401" s="34"/>
      <c r="I401" s="136"/>
      <c r="J401" s="34"/>
      <c r="K401" s="34"/>
      <c r="L401" s="35"/>
      <c r="M401" s="182"/>
      <c r="N401" s="183"/>
      <c r="O401" s="60"/>
      <c r="P401" s="60"/>
      <c r="Q401" s="60"/>
      <c r="R401" s="60"/>
      <c r="S401" s="60"/>
      <c r="T401" s="61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151</v>
      </c>
      <c r="AU401" s="17" t="s">
        <v>88</v>
      </c>
    </row>
    <row r="402" spans="1:65" s="13" customFormat="1" ht="11.25">
      <c r="B402" s="184"/>
      <c r="D402" s="180" t="s">
        <v>153</v>
      </c>
      <c r="E402" s="185" t="s">
        <v>1</v>
      </c>
      <c r="F402" s="186" t="s">
        <v>663</v>
      </c>
      <c r="H402" s="187">
        <v>580.69799999999998</v>
      </c>
      <c r="I402" s="188"/>
      <c r="L402" s="184"/>
      <c r="M402" s="189"/>
      <c r="N402" s="190"/>
      <c r="O402" s="190"/>
      <c r="P402" s="190"/>
      <c r="Q402" s="190"/>
      <c r="R402" s="190"/>
      <c r="S402" s="190"/>
      <c r="T402" s="191"/>
      <c r="AT402" s="185" t="s">
        <v>153</v>
      </c>
      <c r="AU402" s="185" t="s">
        <v>88</v>
      </c>
      <c r="AV402" s="13" t="s">
        <v>88</v>
      </c>
      <c r="AW402" s="13" t="s">
        <v>32</v>
      </c>
      <c r="AX402" s="13" t="s">
        <v>86</v>
      </c>
      <c r="AY402" s="185" t="s">
        <v>142</v>
      </c>
    </row>
    <row r="403" spans="1:65" s="2" customFormat="1" ht="24.2" customHeight="1">
      <c r="A403" s="34"/>
      <c r="B403" s="135"/>
      <c r="C403" s="167" t="s">
        <v>664</v>
      </c>
      <c r="D403" s="167" t="s">
        <v>145</v>
      </c>
      <c r="E403" s="168" t="s">
        <v>665</v>
      </c>
      <c r="F403" s="169" t="s">
        <v>666</v>
      </c>
      <c r="G403" s="170" t="s">
        <v>353</v>
      </c>
      <c r="H403" s="171">
        <v>251.47300000000001</v>
      </c>
      <c r="I403" s="172"/>
      <c r="J403" s="173">
        <f>ROUND(I403*H403,2)</f>
        <v>0</v>
      </c>
      <c r="K403" s="174"/>
      <c r="L403" s="35"/>
      <c r="M403" s="175" t="s">
        <v>1</v>
      </c>
      <c r="N403" s="176" t="s">
        <v>43</v>
      </c>
      <c r="O403" s="60"/>
      <c r="P403" s="177">
        <f>O403*H403</f>
        <v>0</v>
      </c>
      <c r="Q403" s="177">
        <v>0</v>
      </c>
      <c r="R403" s="177">
        <f>Q403*H403</f>
        <v>0</v>
      </c>
      <c r="S403" s="177">
        <v>0</v>
      </c>
      <c r="T403" s="17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79" t="s">
        <v>164</v>
      </c>
      <c r="AT403" s="179" t="s">
        <v>145</v>
      </c>
      <c r="AU403" s="179" t="s">
        <v>88</v>
      </c>
      <c r="AY403" s="17" t="s">
        <v>142</v>
      </c>
      <c r="BE403" s="100">
        <f>IF(N403="základní",J403,0)</f>
        <v>0</v>
      </c>
      <c r="BF403" s="100">
        <f>IF(N403="snížená",J403,0)</f>
        <v>0</v>
      </c>
      <c r="BG403" s="100">
        <f>IF(N403="zákl. přenesená",J403,0)</f>
        <v>0</v>
      </c>
      <c r="BH403" s="100">
        <f>IF(N403="sníž. přenesená",J403,0)</f>
        <v>0</v>
      </c>
      <c r="BI403" s="100">
        <f>IF(N403="nulová",J403,0)</f>
        <v>0</v>
      </c>
      <c r="BJ403" s="17" t="s">
        <v>86</v>
      </c>
      <c r="BK403" s="100">
        <f>ROUND(I403*H403,2)</f>
        <v>0</v>
      </c>
      <c r="BL403" s="17" t="s">
        <v>164</v>
      </c>
      <c r="BM403" s="179" t="s">
        <v>667</v>
      </c>
    </row>
    <row r="404" spans="1:65" s="2" customFormat="1" ht="11.25">
      <c r="A404" s="34"/>
      <c r="B404" s="35"/>
      <c r="C404" s="34"/>
      <c r="D404" s="180" t="s">
        <v>151</v>
      </c>
      <c r="E404" s="34"/>
      <c r="F404" s="181" t="s">
        <v>668</v>
      </c>
      <c r="G404" s="34"/>
      <c r="H404" s="34"/>
      <c r="I404" s="136"/>
      <c r="J404" s="34"/>
      <c r="K404" s="34"/>
      <c r="L404" s="35"/>
      <c r="M404" s="182"/>
      <c r="N404" s="183"/>
      <c r="O404" s="60"/>
      <c r="P404" s="60"/>
      <c r="Q404" s="60"/>
      <c r="R404" s="60"/>
      <c r="S404" s="60"/>
      <c r="T404" s="61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151</v>
      </c>
      <c r="AU404" s="17" t="s">
        <v>88</v>
      </c>
    </row>
    <row r="405" spans="1:65" s="13" customFormat="1" ht="11.25">
      <c r="B405" s="184"/>
      <c r="D405" s="180" t="s">
        <v>153</v>
      </c>
      <c r="E405" s="185" t="s">
        <v>1</v>
      </c>
      <c r="F405" s="186" t="s">
        <v>669</v>
      </c>
      <c r="H405" s="187">
        <v>251.47300000000001</v>
      </c>
      <c r="I405" s="188"/>
      <c r="L405" s="184"/>
      <c r="M405" s="189"/>
      <c r="N405" s="190"/>
      <c r="O405" s="190"/>
      <c r="P405" s="190"/>
      <c r="Q405" s="190"/>
      <c r="R405" s="190"/>
      <c r="S405" s="190"/>
      <c r="T405" s="191"/>
      <c r="AT405" s="185" t="s">
        <v>153</v>
      </c>
      <c r="AU405" s="185" t="s">
        <v>88</v>
      </c>
      <c r="AV405" s="13" t="s">
        <v>88</v>
      </c>
      <c r="AW405" s="13" t="s">
        <v>32</v>
      </c>
      <c r="AX405" s="13" t="s">
        <v>86</v>
      </c>
      <c r="AY405" s="185" t="s">
        <v>142</v>
      </c>
    </row>
    <row r="406" spans="1:65" s="2" customFormat="1" ht="33" customHeight="1">
      <c r="A406" s="34"/>
      <c r="B406" s="135"/>
      <c r="C406" s="167" t="s">
        <v>670</v>
      </c>
      <c r="D406" s="167" t="s">
        <v>145</v>
      </c>
      <c r="E406" s="168" t="s">
        <v>671</v>
      </c>
      <c r="F406" s="169" t="s">
        <v>672</v>
      </c>
      <c r="G406" s="170" t="s">
        <v>353</v>
      </c>
      <c r="H406" s="171">
        <v>64.522000000000006</v>
      </c>
      <c r="I406" s="172"/>
      <c r="J406" s="173">
        <f>ROUND(I406*H406,2)</f>
        <v>0</v>
      </c>
      <c r="K406" s="174"/>
      <c r="L406" s="35"/>
      <c r="M406" s="175" t="s">
        <v>1</v>
      </c>
      <c r="N406" s="176" t="s">
        <v>43</v>
      </c>
      <c r="O406" s="60"/>
      <c r="P406" s="177">
        <f>O406*H406</f>
        <v>0</v>
      </c>
      <c r="Q406" s="177">
        <v>0</v>
      </c>
      <c r="R406" s="177">
        <f>Q406*H406</f>
        <v>0</v>
      </c>
      <c r="S406" s="177">
        <v>0</v>
      </c>
      <c r="T406" s="17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79" t="s">
        <v>164</v>
      </c>
      <c r="AT406" s="179" t="s">
        <v>145</v>
      </c>
      <c r="AU406" s="179" t="s">
        <v>88</v>
      </c>
      <c r="AY406" s="17" t="s">
        <v>142</v>
      </c>
      <c r="BE406" s="100">
        <f>IF(N406="základní",J406,0)</f>
        <v>0</v>
      </c>
      <c r="BF406" s="100">
        <f>IF(N406="snížená",J406,0)</f>
        <v>0</v>
      </c>
      <c r="BG406" s="100">
        <f>IF(N406="zákl. přenesená",J406,0)</f>
        <v>0</v>
      </c>
      <c r="BH406" s="100">
        <f>IF(N406="sníž. přenesená",J406,0)</f>
        <v>0</v>
      </c>
      <c r="BI406" s="100">
        <f>IF(N406="nulová",J406,0)</f>
        <v>0</v>
      </c>
      <c r="BJ406" s="17" t="s">
        <v>86</v>
      </c>
      <c r="BK406" s="100">
        <f>ROUND(I406*H406,2)</f>
        <v>0</v>
      </c>
      <c r="BL406" s="17" t="s">
        <v>164</v>
      </c>
      <c r="BM406" s="179" t="s">
        <v>673</v>
      </c>
    </row>
    <row r="407" spans="1:65" s="2" customFormat="1" ht="29.25">
      <c r="A407" s="34"/>
      <c r="B407" s="35"/>
      <c r="C407" s="34"/>
      <c r="D407" s="180" t="s">
        <v>151</v>
      </c>
      <c r="E407" s="34"/>
      <c r="F407" s="181" t="s">
        <v>674</v>
      </c>
      <c r="G407" s="34"/>
      <c r="H407" s="34"/>
      <c r="I407" s="136"/>
      <c r="J407" s="34"/>
      <c r="K407" s="34"/>
      <c r="L407" s="35"/>
      <c r="M407" s="182"/>
      <c r="N407" s="183"/>
      <c r="O407" s="60"/>
      <c r="P407" s="60"/>
      <c r="Q407" s="60"/>
      <c r="R407" s="60"/>
      <c r="S407" s="60"/>
      <c r="T407" s="61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7" t="s">
        <v>151</v>
      </c>
      <c r="AU407" s="17" t="s">
        <v>88</v>
      </c>
    </row>
    <row r="408" spans="1:65" s="13" customFormat="1" ht="11.25">
      <c r="B408" s="184"/>
      <c r="D408" s="180" t="s">
        <v>153</v>
      </c>
      <c r="E408" s="185" t="s">
        <v>1</v>
      </c>
      <c r="F408" s="186" t="s">
        <v>656</v>
      </c>
      <c r="H408" s="187">
        <v>10.98</v>
      </c>
      <c r="I408" s="188"/>
      <c r="L408" s="184"/>
      <c r="M408" s="189"/>
      <c r="N408" s="190"/>
      <c r="O408" s="190"/>
      <c r="P408" s="190"/>
      <c r="Q408" s="190"/>
      <c r="R408" s="190"/>
      <c r="S408" s="190"/>
      <c r="T408" s="191"/>
      <c r="AT408" s="185" t="s">
        <v>153</v>
      </c>
      <c r="AU408" s="185" t="s">
        <v>88</v>
      </c>
      <c r="AV408" s="13" t="s">
        <v>88</v>
      </c>
      <c r="AW408" s="13" t="s">
        <v>32</v>
      </c>
      <c r="AX408" s="13" t="s">
        <v>78</v>
      </c>
      <c r="AY408" s="185" t="s">
        <v>142</v>
      </c>
    </row>
    <row r="409" spans="1:65" s="13" customFormat="1" ht="11.25">
      <c r="B409" s="184"/>
      <c r="D409" s="180" t="s">
        <v>153</v>
      </c>
      <c r="E409" s="185" t="s">
        <v>1</v>
      </c>
      <c r="F409" s="186" t="s">
        <v>658</v>
      </c>
      <c r="H409" s="187">
        <v>0.79500000000000004</v>
      </c>
      <c r="I409" s="188"/>
      <c r="L409" s="184"/>
      <c r="M409" s="189"/>
      <c r="N409" s="190"/>
      <c r="O409" s="190"/>
      <c r="P409" s="190"/>
      <c r="Q409" s="190"/>
      <c r="R409" s="190"/>
      <c r="S409" s="190"/>
      <c r="T409" s="191"/>
      <c r="AT409" s="185" t="s">
        <v>153</v>
      </c>
      <c r="AU409" s="185" t="s">
        <v>88</v>
      </c>
      <c r="AV409" s="13" t="s">
        <v>88</v>
      </c>
      <c r="AW409" s="13" t="s">
        <v>32</v>
      </c>
      <c r="AX409" s="13" t="s">
        <v>78</v>
      </c>
      <c r="AY409" s="185" t="s">
        <v>142</v>
      </c>
    </row>
    <row r="410" spans="1:65" s="13" customFormat="1" ht="11.25">
      <c r="B410" s="184"/>
      <c r="D410" s="180" t="s">
        <v>153</v>
      </c>
      <c r="E410" s="185" t="s">
        <v>1</v>
      </c>
      <c r="F410" s="186" t="s">
        <v>657</v>
      </c>
      <c r="H410" s="187">
        <v>52.747</v>
      </c>
      <c r="I410" s="188"/>
      <c r="L410" s="184"/>
      <c r="M410" s="189"/>
      <c r="N410" s="190"/>
      <c r="O410" s="190"/>
      <c r="P410" s="190"/>
      <c r="Q410" s="190"/>
      <c r="R410" s="190"/>
      <c r="S410" s="190"/>
      <c r="T410" s="191"/>
      <c r="AT410" s="185" t="s">
        <v>153</v>
      </c>
      <c r="AU410" s="185" t="s">
        <v>88</v>
      </c>
      <c r="AV410" s="13" t="s">
        <v>88</v>
      </c>
      <c r="AW410" s="13" t="s">
        <v>32</v>
      </c>
      <c r="AX410" s="13" t="s">
        <v>78</v>
      </c>
      <c r="AY410" s="185" t="s">
        <v>142</v>
      </c>
    </row>
    <row r="411" spans="1:65" s="14" customFormat="1" ht="11.25">
      <c r="B411" s="196"/>
      <c r="D411" s="180" t="s">
        <v>153</v>
      </c>
      <c r="E411" s="197" t="s">
        <v>1</v>
      </c>
      <c r="F411" s="198" t="s">
        <v>260</v>
      </c>
      <c r="H411" s="199">
        <v>64.522000000000006</v>
      </c>
      <c r="I411" s="200"/>
      <c r="L411" s="196"/>
      <c r="M411" s="201"/>
      <c r="N411" s="202"/>
      <c r="O411" s="202"/>
      <c r="P411" s="202"/>
      <c r="Q411" s="202"/>
      <c r="R411" s="202"/>
      <c r="S411" s="202"/>
      <c r="T411" s="203"/>
      <c r="AT411" s="197" t="s">
        <v>153</v>
      </c>
      <c r="AU411" s="197" t="s">
        <v>88</v>
      </c>
      <c r="AV411" s="14" t="s">
        <v>164</v>
      </c>
      <c r="AW411" s="14" t="s">
        <v>32</v>
      </c>
      <c r="AX411" s="14" t="s">
        <v>86</v>
      </c>
      <c r="AY411" s="197" t="s">
        <v>142</v>
      </c>
    </row>
    <row r="412" spans="1:65" s="2" customFormat="1" ht="33" customHeight="1">
      <c r="A412" s="34"/>
      <c r="B412" s="135"/>
      <c r="C412" s="167" t="s">
        <v>675</v>
      </c>
      <c r="D412" s="167" t="s">
        <v>145</v>
      </c>
      <c r="E412" s="168" t="s">
        <v>676</v>
      </c>
      <c r="F412" s="169" t="s">
        <v>677</v>
      </c>
      <c r="G412" s="170" t="s">
        <v>353</v>
      </c>
      <c r="H412" s="171">
        <v>56.000999999999998</v>
      </c>
      <c r="I412" s="172"/>
      <c r="J412" s="173">
        <f>ROUND(I412*H412,2)</f>
        <v>0</v>
      </c>
      <c r="K412" s="174"/>
      <c r="L412" s="35"/>
      <c r="M412" s="175" t="s">
        <v>1</v>
      </c>
      <c r="N412" s="176" t="s">
        <v>43</v>
      </c>
      <c r="O412" s="60"/>
      <c r="P412" s="177">
        <f>O412*H412</f>
        <v>0</v>
      </c>
      <c r="Q412" s="177">
        <v>0</v>
      </c>
      <c r="R412" s="177">
        <f>Q412*H412</f>
        <v>0</v>
      </c>
      <c r="S412" s="177">
        <v>0</v>
      </c>
      <c r="T412" s="17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79" t="s">
        <v>164</v>
      </c>
      <c r="AT412" s="179" t="s">
        <v>145</v>
      </c>
      <c r="AU412" s="179" t="s">
        <v>88</v>
      </c>
      <c r="AY412" s="17" t="s">
        <v>142</v>
      </c>
      <c r="BE412" s="100">
        <f>IF(N412="základní",J412,0)</f>
        <v>0</v>
      </c>
      <c r="BF412" s="100">
        <f>IF(N412="snížená",J412,0)</f>
        <v>0</v>
      </c>
      <c r="BG412" s="100">
        <f>IF(N412="zákl. přenesená",J412,0)</f>
        <v>0</v>
      </c>
      <c r="BH412" s="100">
        <f>IF(N412="sníž. přenesená",J412,0)</f>
        <v>0</v>
      </c>
      <c r="BI412" s="100">
        <f>IF(N412="nulová",J412,0)</f>
        <v>0</v>
      </c>
      <c r="BJ412" s="17" t="s">
        <v>86</v>
      </c>
      <c r="BK412" s="100">
        <f>ROUND(I412*H412,2)</f>
        <v>0</v>
      </c>
      <c r="BL412" s="17" t="s">
        <v>164</v>
      </c>
      <c r="BM412" s="179" t="s">
        <v>678</v>
      </c>
    </row>
    <row r="413" spans="1:65" s="2" customFormat="1" ht="29.25">
      <c r="A413" s="34"/>
      <c r="B413" s="35"/>
      <c r="C413" s="34"/>
      <c r="D413" s="180" t="s">
        <v>151</v>
      </c>
      <c r="E413" s="34"/>
      <c r="F413" s="181" t="s">
        <v>679</v>
      </c>
      <c r="G413" s="34"/>
      <c r="H413" s="34"/>
      <c r="I413" s="136"/>
      <c r="J413" s="34"/>
      <c r="K413" s="34"/>
      <c r="L413" s="35"/>
      <c r="M413" s="182"/>
      <c r="N413" s="183"/>
      <c r="O413" s="60"/>
      <c r="P413" s="60"/>
      <c r="Q413" s="60"/>
      <c r="R413" s="60"/>
      <c r="S413" s="60"/>
      <c r="T413" s="61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151</v>
      </c>
      <c r="AU413" s="17" t="s">
        <v>88</v>
      </c>
    </row>
    <row r="414" spans="1:65" s="13" customFormat="1" ht="11.25">
      <c r="B414" s="184"/>
      <c r="D414" s="180" t="s">
        <v>153</v>
      </c>
      <c r="E414" s="185" t="s">
        <v>1</v>
      </c>
      <c r="F414" s="186" t="s">
        <v>642</v>
      </c>
      <c r="H414" s="187">
        <v>27.620999999999999</v>
      </c>
      <c r="I414" s="188"/>
      <c r="L414" s="184"/>
      <c r="M414" s="189"/>
      <c r="N414" s="190"/>
      <c r="O414" s="190"/>
      <c r="P414" s="190"/>
      <c r="Q414" s="190"/>
      <c r="R414" s="190"/>
      <c r="S414" s="190"/>
      <c r="T414" s="191"/>
      <c r="AT414" s="185" t="s">
        <v>153</v>
      </c>
      <c r="AU414" s="185" t="s">
        <v>88</v>
      </c>
      <c r="AV414" s="13" t="s">
        <v>88</v>
      </c>
      <c r="AW414" s="13" t="s">
        <v>32</v>
      </c>
      <c r="AX414" s="13" t="s">
        <v>78</v>
      </c>
      <c r="AY414" s="185" t="s">
        <v>142</v>
      </c>
    </row>
    <row r="415" spans="1:65" s="13" customFormat="1" ht="11.25">
      <c r="B415" s="184"/>
      <c r="D415" s="180" t="s">
        <v>153</v>
      </c>
      <c r="E415" s="185" t="s">
        <v>1</v>
      </c>
      <c r="F415" s="186" t="s">
        <v>643</v>
      </c>
      <c r="H415" s="187">
        <v>28.38</v>
      </c>
      <c r="I415" s="188"/>
      <c r="L415" s="184"/>
      <c r="M415" s="189"/>
      <c r="N415" s="190"/>
      <c r="O415" s="190"/>
      <c r="P415" s="190"/>
      <c r="Q415" s="190"/>
      <c r="R415" s="190"/>
      <c r="S415" s="190"/>
      <c r="T415" s="191"/>
      <c r="AT415" s="185" t="s">
        <v>153</v>
      </c>
      <c r="AU415" s="185" t="s">
        <v>88</v>
      </c>
      <c r="AV415" s="13" t="s">
        <v>88</v>
      </c>
      <c r="AW415" s="13" t="s">
        <v>32</v>
      </c>
      <c r="AX415" s="13" t="s">
        <v>78</v>
      </c>
      <c r="AY415" s="185" t="s">
        <v>142</v>
      </c>
    </row>
    <row r="416" spans="1:65" s="14" customFormat="1" ht="11.25">
      <c r="B416" s="196"/>
      <c r="D416" s="180" t="s">
        <v>153</v>
      </c>
      <c r="E416" s="197" t="s">
        <v>1</v>
      </c>
      <c r="F416" s="198" t="s">
        <v>260</v>
      </c>
      <c r="H416" s="199">
        <v>56.000999999999998</v>
      </c>
      <c r="I416" s="200"/>
      <c r="L416" s="196"/>
      <c r="M416" s="201"/>
      <c r="N416" s="202"/>
      <c r="O416" s="202"/>
      <c r="P416" s="202"/>
      <c r="Q416" s="202"/>
      <c r="R416" s="202"/>
      <c r="S416" s="202"/>
      <c r="T416" s="203"/>
      <c r="AT416" s="197" t="s">
        <v>153</v>
      </c>
      <c r="AU416" s="197" t="s">
        <v>88</v>
      </c>
      <c r="AV416" s="14" t="s">
        <v>164</v>
      </c>
      <c r="AW416" s="14" t="s">
        <v>32</v>
      </c>
      <c r="AX416" s="14" t="s">
        <v>86</v>
      </c>
      <c r="AY416" s="197" t="s">
        <v>142</v>
      </c>
    </row>
    <row r="417" spans="1:65" s="2" customFormat="1" ht="24.2" customHeight="1">
      <c r="A417" s="34"/>
      <c r="B417" s="135"/>
      <c r="C417" s="167" t="s">
        <v>680</v>
      </c>
      <c r="D417" s="167" t="s">
        <v>145</v>
      </c>
      <c r="E417" s="168" t="s">
        <v>681</v>
      </c>
      <c r="F417" s="169" t="s">
        <v>682</v>
      </c>
      <c r="G417" s="170" t="s">
        <v>353</v>
      </c>
      <c r="H417" s="171">
        <v>130.94999999999999</v>
      </c>
      <c r="I417" s="172"/>
      <c r="J417" s="173">
        <f>ROUND(I417*H417,2)</f>
        <v>0</v>
      </c>
      <c r="K417" s="174"/>
      <c r="L417" s="35"/>
      <c r="M417" s="175" t="s">
        <v>1</v>
      </c>
      <c r="N417" s="176" t="s">
        <v>43</v>
      </c>
      <c r="O417" s="60"/>
      <c r="P417" s="177">
        <f>O417*H417</f>
        <v>0</v>
      </c>
      <c r="Q417" s="177">
        <v>0</v>
      </c>
      <c r="R417" s="177">
        <f>Q417*H417</f>
        <v>0</v>
      </c>
      <c r="S417" s="177">
        <v>0</v>
      </c>
      <c r="T417" s="17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79" t="s">
        <v>164</v>
      </c>
      <c r="AT417" s="179" t="s">
        <v>145</v>
      </c>
      <c r="AU417" s="179" t="s">
        <v>88</v>
      </c>
      <c r="AY417" s="17" t="s">
        <v>142</v>
      </c>
      <c r="BE417" s="100">
        <f>IF(N417="základní",J417,0)</f>
        <v>0</v>
      </c>
      <c r="BF417" s="100">
        <f>IF(N417="snížená",J417,0)</f>
        <v>0</v>
      </c>
      <c r="BG417" s="100">
        <f>IF(N417="zákl. přenesená",J417,0)</f>
        <v>0</v>
      </c>
      <c r="BH417" s="100">
        <f>IF(N417="sníž. přenesená",J417,0)</f>
        <v>0</v>
      </c>
      <c r="BI417" s="100">
        <f>IF(N417="nulová",J417,0)</f>
        <v>0</v>
      </c>
      <c r="BJ417" s="17" t="s">
        <v>86</v>
      </c>
      <c r="BK417" s="100">
        <f>ROUND(I417*H417,2)</f>
        <v>0</v>
      </c>
      <c r="BL417" s="17" t="s">
        <v>164</v>
      </c>
      <c r="BM417" s="179" t="s">
        <v>683</v>
      </c>
    </row>
    <row r="418" spans="1:65" s="2" customFormat="1" ht="29.25">
      <c r="A418" s="34"/>
      <c r="B418" s="35"/>
      <c r="C418" s="34"/>
      <c r="D418" s="180" t="s">
        <v>151</v>
      </c>
      <c r="E418" s="34"/>
      <c r="F418" s="181" t="s">
        <v>684</v>
      </c>
      <c r="G418" s="34"/>
      <c r="H418" s="34"/>
      <c r="I418" s="136"/>
      <c r="J418" s="34"/>
      <c r="K418" s="34"/>
      <c r="L418" s="35"/>
      <c r="M418" s="182"/>
      <c r="N418" s="183"/>
      <c r="O418" s="60"/>
      <c r="P418" s="60"/>
      <c r="Q418" s="60"/>
      <c r="R418" s="60"/>
      <c r="S418" s="60"/>
      <c r="T418" s="61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151</v>
      </c>
      <c r="AU418" s="17" t="s">
        <v>88</v>
      </c>
    </row>
    <row r="419" spans="1:65" s="13" customFormat="1" ht="11.25">
      <c r="B419" s="184"/>
      <c r="D419" s="180" t="s">
        <v>153</v>
      </c>
      <c r="E419" s="185" t="s">
        <v>1</v>
      </c>
      <c r="F419" s="186" t="s">
        <v>641</v>
      </c>
      <c r="H419" s="187">
        <v>128.55000000000001</v>
      </c>
      <c r="I419" s="188"/>
      <c r="L419" s="184"/>
      <c r="M419" s="189"/>
      <c r="N419" s="190"/>
      <c r="O419" s="190"/>
      <c r="P419" s="190"/>
      <c r="Q419" s="190"/>
      <c r="R419" s="190"/>
      <c r="S419" s="190"/>
      <c r="T419" s="191"/>
      <c r="AT419" s="185" t="s">
        <v>153</v>
      </c>
      <c r="AU419" s="185" t="s">
        <v>88</v>
      </c>
      <c r="AV419" s="13" t="s">
        <v>88</v>
      </c>
      <c r="AW419" s="13" t="s">
        <v>32</v>
      </c>
      <c r="AX419" s="13" t="s">
        <v>78</v>
      </c>
      <c r="AY419" s="185" t="s">
        <v>142</v>
      </c>
    </row>
    <row r="420" spans="1:65" s="13" customFormat="1" ht="11.25">
      <c r="B420" s="184"/>
      <c r="D420" s="180" t="s">
        <v>153</v>
      </c>
      <c r="E420" s="185" t="s">
        <v>1</v>
      </c>
      <c r="F420" s="186" t="s">
        <v>644</v>
      </c>
      <c r="H420" s="187">
        <v>2.4</v>
      </c>
      <c r="I420" s="188"/>
      <c r="L420" s="184"/>
      <c r="M420" s="189"/>
      <c r="N420" s="190"/>
      <c r="O420" s="190"/>
      <c r="P420" s="190"/>
      <c r="Q420" s="190"/>
      <c r="R420" s="190"/>
      <c r="S420" s="190"/>
      <c r="T420" s="191"/>
      <c r="AT420" s="185" t="s">
        <v>153</v>
      </c>
      <c r="AU420" s="185" t="s">
        <v>88</v>
      </c>
      <c r="AV420" s="13" t="s">
        <v>88</v>
      </c>
      <c r="AW420" s="13" t="s">
        <v>32</v>
      </c>
      <c r="AX420" s="13" t="s">
        <v>78</v>
      </c>
      <c r="AY420" s="185" t="s">
        <v>142</v>
      </c>
    </row>
    <row r="421" spans="1:65" s="14" customFormat="1" ht="11.25">
      <c r="B421" s="196"/>
      <c r="D421" s="180" t="s">
        <v>153</v>
      </c>
      <c r="E421" s="197" t="s">
        <v>1</v>
      </c>
      <c r="F421" s="198" t="s">
        <v>260</v>
      </c>
      <c r="H421" s="199">
        <v>130.94999999999999</v>
      </c>
      <c r="I421" s="200"/>
      <c r="L421" s="196"/>
      <c r="M421" s="201"/>
      <c r="N421" s="202"/>
      <c r="O421" s="202"/>
      <c r="P421" s="202"/>
      <c r="Q421" s="202"/>
      <c r="R421" s="202"/>
      <c r="S421" s="202"/>
      <c r="T421" s="203"/>
      <c r="AT421" s="197" t="s">
        <v>153</v>
      </c>
      <c r="AU421" s="197" t="s">
        <v>88</v>
      </c>
      <c r="AV421" s="14" t="s">
        <v>164</v>
      </c>
      <c r="AW421" s="14" t="s">
        <v>32</v>
      </c>
      <c r="AX421" s="14" t="s">
        <v>86</v>
      </c>
      <c r="AY421" s="197" t="s">
        <v>142</v>
      </c>
    </row>
    <row r="422" spans="1:65" s="12" customFormat="1" ht="22.9" customHeight="1">
      <c r="B422" s="154"/>
      <c r="D422" s="155" t="s">
        <v>77</v>
      </c>
      <c r="E422" s="165" t="s">
        <v>685</v>
      </c>
      <c r="F422" s="165" t="s">
        <v>686</v>
      </c>
      <c r="I422" s="157"/>
      <c r="J422" s="166">
        <f>BK422</f>
        <v>0</v>
      </c>
      <c r="L422" s="154"/>
      <c r="M422" s="159"/>
      <c r="N422" s="160"/>
      <c r="O422" s="160"/>
      <c r="P422" s="161">
        <f>SUM(P423:P424)</f>
        <v>0</v>
      </c>
      <c r="Q422" s="160"/>
      <c r="R422" s="161">
        <f>SUM(R423:R424)</f>
        <v>0</v>
      </c>
      <c r="S422" s="160"/>
      <c r="T422" s="162">
        <f>SUM(T423:T424)</f>
        <v>0</v>
      </c>
      <c r="AR422" s="155" t="s">
        <v>86</v>
      </c>
      <c r="AT422" s="163" t="s">
        <v>77</v>
      </c>
      <c r="AU422" s="163" t="s">
        <v>86</v>
      </c>
      <c r="AY422" s="155" t="s">
        <v>142</v>
      </c>
      <c r="BK422" s="164">
        <f>SUM(BK423:BK424)</f>
        <v>0</v>
      </c>
    </row>
    <row r="423" spans="1:65" s="2" customFormat="1" ht="24.2" customHeight="1">
      <c r="A423" s="34"/>
      <c r="B423" s="135"/>
      <c r="C423" s="167" t="s">
        <v>687</v>
      </c>
      <c r="D423" s="167" t="s">
        <v>145</v>
      </c>
      <c r="E423" s="168" t="s">
        <v>688</v>
      </c>
      <c r="F423" s="169" t="s">
        <v>689</v>
      </c>
      <c r="G423" s="170" t="s">
        <v>353</v>
      </c>
      <c r="H423" s="171">
        <v>352.07900000000001</v>
      </c>
      <c r="I423" s="172"/>
      <c r="J423" s="173">
        <f>ROUND(I423*H423,2)</f>
        <v>0</v>
      </c>
      <c r="K423" s="174"/>
      <c r="L423" s="35"/>
      <c r="M423" s="175" t="s">
        <v>1</v>
      </c>
      <c r="N423" s="176" t="s">
        <v>43</v>
      </c>
      <c r="O423" s="60"/>
      <c r="P423" s="177">
        <f>O423*H423</f>
        <v>0</v>
      </c>
      <c r="Q423" s="177">
        <v>0</v>
      </c>
      <c r="R423" s="177">
        <f>Q423*H423</f>
        <v>0</v>
      </c>
      <c r="S423" s="177">
        <v>0</v>
      </c>
      <c r="T423" s="17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79" t="s">
        <v>164</v>
      </c>
      <c r="AT423" s="179" t="s">
        <v>145</v>
      </c>
      <c r="AU423" s="179" t="s">
        <v>88</v>
      </c>
      <c r="AY423" s="17" t="s">
        <v>142</v>
      </c>
      <c r="BE423" s="100">
        <f>IF(N423="základní",J423,0)</f>
        <v>0</v>
      </c>
      <c r="BF423" s="100">
        <f>IF(N423="snížená",J423,0)</f>
        <v>0</v>
      </c>
      <c r="BG423" s="100">
        <f>IF(N423="zákl. přenesená",J423,0)</f>
        <v>0</v>
      </c>
      <c r="BH423" s="100">
        <f>IF(N423="sníž. přenesená",J423,0)</f>
        <v>0</v>
      </c>
      <c r="BI423" s="100">
        <f>IF(N423="nulová",J423,0)</f>
        <v>0</v>
      </c>
      <c r="BJ423" s="17" t="s">
        <v>86</v>
      </c>
      <c r="BK423" s="100">
        <f>ROUND(I423*H423,2)</f>
        <v>0</v>
      </c>
      <c r="BL423" s="17" t="s">
        <v>164</v>
      </c>
      <c r="BM423" s="179" t="s">
        <v>690</v>
      </c>
    </row>
    <row r="424" spans="1:65" s="2" customFormat="1" ht="19.5">
      <c r="A424" s="34"/>
      <c r="B424" s="35"/>
      <c r="C424" s="34"/>
      <c r="D424" s="180" t="s">
        <v>151</v>
      </c>
      <c r="E424" s="34"/>
      <c r="F424" s="181" t="s">
        <v>691</v>
      </c>
      <c r="G424" s="34"/>
      <c r="H424" s="34"/>
      <c r="I424" s="136"/>
      <c r="J424" s="34"/>
      <c r="K424" s="34"/>
      <c r="L424" s="35"/>
      <c r="M424" s="182"/>
      <c r="N424" s="183"/>
      <c r="O424" s="60"/>
      <c r="P424" s="60"/>
      <c r="Q424" s="60"/>
      <c r="R424" s="60"/>
      <c r="S424" s="60"/>
      <c r="T424" s="61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151</v>
      </c>
      <c r="AU424" s="17" t="s">
        <v>88</v>
      </c>
    </row>
    <row r="425" spans="1:65" s="12" customFormat="1" ht="25.9" customHeight="1">
      <c r="B425" s="154"/>
      <c r="D425" s="155" t="s">
        <v>77</v>
      </c>
      <c r="E425" s="156" t="s">
        <v>350</v>
      </c>
      <c r="F425" s="156" t="s">
        <v>692</v>
      </c>
      <c r="I425" s="157"/>
      <c r="J425" s="158">
        <f>BK425</f>
        <v>0</v>
      </c>
      <c r="L425" s="154"/>
      <c r="M425" s="159"/>
      <c r="N425" s="160"/>
      <c r="O425" s="160"/>
      <c r="P425" s="161">
        <f>P426+P434</f>
        <v>0</v>
      </c>
      <c r="Q425" s="160"/>
      <c r="R425" s="161">
        <f>R426+R434</f>
        <v>1.5185599999999999</v>
      </c>
      <c r="S425" s="160"/>
      <c r="T425" s="162">
        <f>T426+T434</f>
        <v>0</v>
      </c>
      <c r="AR425" s="155" t="s">
        <v>159</v>
      </c>
      <c r="AT425" s="163" t="s">
        <v>77</v>
      </c>
      <c r="AU425" s="163" t="s">
        <v>78</v>
      </c>
      <c r="AY425" s="155" t="s">
        <v>142</v>
      </c>
      <c r="BK425" s="164">
        <f>BK426+BK434</f>
        <v>0</v>
      </c>
    </row>
    <row r="426" spans="1:65" s="12" customFormat="1" ht="22.9" customHeight="1">
      <c r="B426" s="154"/>
      <c r="D426" s="155" t="s">
        <v>77</v>
      </c>
      <c r="E426" s="165" t="s">
        <v>693</v>
      </c>
      <c r="F426" s="165" t="s">
        <v>694</v>
      </c>
      <c r="I426" s="157"/>
      <c r="J426" s="166">
        <f>BK426</f>
        <v>0</v>
      </c>
      <c r="L426" s="154"/>
      <c r="M426" s="159"/>
      <c r="N426" s="160"/>
      <c r="O426" s="160"/>
      <c r="P426" s="161">
        <f>SUM(P427:P433)</f>
        <v>0</v>
      </c>
      <c r="Q426" s="160"/>
      <c r="R426" s="161">
        <f>SUM(R427:R433)</f>
        <v>6.0000000000000001E-3</v>
      </c>
      <c r="S426" s="160"/>
      <c r="T426" s="162">
        <f>SUM(T427:T433)</f>
        <v>0</v>
      </c>
      <c r="AR426" s="155" t="s">
        <v>159</v>
      </c>
      <c r="AT426" s="163" t="s">
        <v>77</v>
      </c>
      <c r="AU426" s="163" t="s">
        <v>86</v>
      </c>
      <c r="AY426" s="155" t="s">
        <v>142</v>
      </c>
      <c r="BK426" s="164">
        <f>SUM(BK427:BK433)</f>
        <v>0</v>
      </c>
    </row>
    <row r="427" spans="1:65" s="2" customFormat="1" ht="24.2" customHeight="1">
      <c r="A427" s="34"/>
      <c r="B427" s="135"/>
      <c r="C427" s="167" t="s">
        <v>695</v>
      </c>
      <c r="D427" s="167" t="s">
        <v>145</v>
      </c>
      <c r="E427" s="168" t="s">
        <v>696</v>
      </c>
      <c r="F427" s="169" t="s">
        <v>697</v>
      </c>
      <c r="G427" s="170" t="s">
        <v>277</v>
      </c>
      <c r="H427" s="171">
        <v>8</v>
      </c>
      <c r="I427" s="172"/>
      <c r="J427" s="173">
        <f>ROUND(I427*H427,2)</f>
        <v>0</v>
      </c>
      <c r="K427" s="174"/>
      <c r="L427" s="35"/>
      <c r="M427" s="175" t="s">
        <v>1</v>
      </c>
      <c r="N427" s="176" t="s">
        <v>43</v>
      </c>
      <c r="O427" s="60"/>
      <c r="P427" s="177">
        <f>O427*H427</f>
        <v>0</v>
      </c>
      <c r="Q427" s="177">
        <v>0</v>
      </c>
      <c r="R427" s="177">
        <f>Q427*H427</f>
        <v>0</v>
      </c>
      <c r="S427" s="177">
        <v>0</v>
      </c>
      <c r="T427" s="17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79" t="s">
        <v>612</v>
      </c>
      <c r="AT427" s="179" t="s">
        <v>145</v>
      </c>
      <c r="AU427" s="179" t="s">
        <v>88</v>
      </c>
      <c r="AY427" s="17" t="s">
        <v>142</v>
      </c>
      <c r="BE427" s="100">
        <f>IF(N427="základní",J427,0)</f>
        <v>0</v>
      </c>
      <c r="BF427" s="100">
        <f>IF(N427="snížená",J427,0)</f>
        <v>0</v>
      </c>
      <c r="BG427" s="100">
        <f>IF(N427="zákl. přenesená",J427,0)</f>
        <v>0</v>
      </c>
      <c r="BH427" s="100">
        <f>IF(N427="sníž. přenesená",J427,0)</f>
        <v>0</v>
      </c>
      <c r="BI427" s="100">
        <f>IF(N427="nulová",J427,0)</f>
        <v>0</v>
      </c>
      <c r="BJ427" s="17" t="s">
        <v>86</v>
      </c>
      <c r="BK427" s="100">
        <f>ROUND(I427*H427,2)</f>
        <v>0</v>
      </c>
      <c r="BL427" s="17" t="s">
        <v>612</v>
      </c>
      <c r="BM427" s="179" t="s">
        <v>698</v>
      </c>
    </row>
    <row r="428" spans="1:65" s="2" customFormat="1" ht="11.25">
      <c r="A428" s="34"/>
      <c r="B428" s="35"/>
      <c r="C428" s="34"/>
      <c r="D428" s="180" t="s">
        <v>151</v>
      </c>
      <c r="E428" s="34"/>
      <c r="F428" s="181" t="s">
        <v>697</v>
      </c>
      <c r="G428" s="34"/>
      <c r="H428" s="34"/>
      <c r="I428" s="136"/>
      <c r="J428" s="34"/>
      <c r="K428" s="34"/>
      <c r="L428" s="35"/>
      <c r="M428" s="182"/>
      <c r="N428" s="183"/>
      <c r="O428" s="60"/>
      <c r="P428" s="60"/>
      <c r="Q428" s="60"/>
      <c r="R428" s="60"/>
      <c r="S428" s="60"/>
      <c r="T428" s="61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151</v>
      </c>
      <c r="AU428" s="17" t="s">
        <v>88</v>
      </c>
    </row>
    <row r="429" spans="1:65" s="13" customFormat="1" ht="11.25">
      <c r="B429" s="184"/>
      <c r="D429" s="180" t="s">
        <v>153</v>
      </c>
      <c r="E429" s="185" t="s">
        <v>1</v>
      </c>
      <c r="F429" s="186" t="s">
        <v>185</v>
      </c>
      <c r="H429" s="187">
        <v>8</v>
      </c>
      <c r="I429" s="188"/>
      <c r="L429" s="184"/>
      <c r="M429" s="189"/>
      <c r="N429" s="190"/>
      <c r="O429" s="190"/>
      <c r="P429" s="190"/>
      <c r="Q429" s="190"/>
      <c r="R429" s="190"/>
      <c r="S429" s="190"/>
      <c r="T429" s="191"/>
      <c r="AT429" s="185" t="s">
        <v>153</v>
      </c>
      <c r="AU429" s="185" t="s">
        <v>88</v>
      </c>
      <c r="AV429" s="13" t="s">
        <v>88</v>
      </c>
      <c r="AW429" s="13" t="s">
        <v>32</v>
      </c>
      <c r="AX429" s="13" t="s">
        <v>86</v>
      </c>
      <c r="AY429" s="185" t="s">
        <v>142</v>
      </c>
    </row>
    <row r="430" spans="1:65" s="2" customFormat="1" ht="16.5" customHeight="1">
      <c r="A430" s="34"/>
      <c r="B430" s="135"/>
      <c r="C430" s="211" t="s">
        <v>699</v>
      </c>
      <c r="D430" s="211" t="s">
        <v>350</v>
      </c>
      <c r="E430" s="212" t="s">
        <v>700</v>
      </c>
      <c r="F430" s="213" t="s">
        <v>701</v>
      </c>
      <c r="G430" s="214" t="s">
        <v>277</v>
      </c>
      <c r="H430" s="215">
        <v>8</v>
      </c>
      <c r="I430" s="216"/>
      <c r="J430" s="217">
        <f>ROUND(I430*H430,2)</f>
        <v>0</v>
      </c>
      <c r="K430" s="218"/>
      <c r="L430" s="219"/>
      <c r="M430" s="220" t="s">
        <v>1</v>
      </c>
      <c r="N430" s="221" t="s">
        <v>43</v>
      </c>
      <c r="O430" s="60"/>
      <c r="P430" s="177">
        <f>O430*H430</f>
        <v>0</v>
      </c>
      <c r="Q430" s="177">
        <v>0</v>
      </c>
      <c r="R430" s="177">
        <f>Q430*H430</f>
        <v>0</v>
      </c>
      <c r="S430" s="177">
        <v>0</v>
      </c>
      <c r="T430" s="17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79" t="s">
        <v>702</v>
      </c>
      <c r="AT430" s="179" t="s">
        <v>350</v>
      </c>
      <c r="AU430" s="179" t="s">
        <v>88</v>
      </c>
      <c r="AY430" s="17" t="s">
        <v>142</v>
      </c>
      <c r="BE430" s="100">
        <f>IF(N430="základní",J430,0)</f>
        <v>0</v>
      </c>
      <c r="BF430" s="100">
        <f>IF(N430="snížená",J430,0)</f>
        <v>0</v>
      </c>
      <c r="BG430" s="100">
        <f>IF(N430="zákl. přenesená",J430,0)</f>
        <v>0</v>
      </c>
      <c r="BH430" s="100">
        <f>IF(N430="sníž. přenesená",J430,0)</f>
        <v>0</v>
      </c>
      <c r="BI430" s="100">
        <f>IF(N430="nulová",J430,0)</f>
        <v>0</v>
      </c>
      <c r="BJ430" s="17" t="s">
        <v>86</v>
      </c>
      <c r="BK430" s="100">
        <f>ROUND(I430*H430,2)</f>
        <v>0</v>
      </c>
      <c r="BL430" s="17" t="s">
        <v>702</v>
      </c>
      <c r="BM430" s="179" t="s">
        <v>703</v>
      </c>
    </row>
    <row r="431" spans="1:65" s="2" customFormat="1" ht="11.25">
      <c r="A431" s="34"/>
      <c r="B431" s="35"/>
      <c r="C431" s="34"/>
      <c r="D431" s="180" t="s">
        <v>151</v>
      </c>
      <c r="E431" s="34"/>
      <c r="F431" s="181" t="s">
        <v>704</v>
      </c>
      <c r="G431" s="34"/>
      <c r="H431" s="34"/>
      <c r="I431" s="136"/>
      <c r="J431" s="34"/>
      <c r="K431" s="34"/>
      <c r="L431" s="35"/>
      <c r="M431" s="182"/>
      <c r="N431" s="183"/>
      <c r="O431" s="60"/>
      <c r="P431" s="60"/>
      <c r="Q431" s="60"/>
      <c r="R431" s="60"/>
      <c r="S431" s="60"/>
      <c r="T431" s="61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151</v>
      </c>
      <c r="AU431" s="17" t="s">
        <v>88</v>
      </c>
    </row>
    <row r="432" spans="1:65" s="2" customFormat="1" ht="33" customHeight="1">
      <c r="A432" s="34"/>
      <c r="B432" s="135"/>
      <c r="C432" s="211" t="s">
        <v>705</v>
      </c>
      <c r="D432" s="211" t="s">
        <v>350</v>
      </c>
      <c r="E432" s="212" t="s">
        <v>706</v>
      </c>
      <c r="F432" s="213" t="s">
        <v>707</v>
      </c>
      <c r="G432" s="214" t="s">
        <v>277</v>
      </c>
      <c r="H432" s="215">
        <v>8</v>
      </c>
      <c r="I432" s="216"/>
      <c r="J432" s="217">
        <f>ROUND(I432*H432,2)</f>
        <v>0</v>
      </c>
      <c r="K432" s="218"/>
      <c r="L432" s="219"/>
      <c r="M432" s="220" t="s">
        <v>1</v>
      </c>
      <c r="N432" s="221" t="s">
        <v>43</v>
      </c>
      <c r="O432" s="60"/>
      <c r="P432" s="177">
        <f>O432*H432</f>
        <v>0</v>
      </c>
      <c r="Q432" s="177">
        <v>7.5000000000000002E-4</v>
      </c>
      <c r="R432" s="177">
        <f>Q432*H432</f>
        <v>6.0000000000000001E-3</v>
      </c>
      <c r="S432" s="177">
        <v>0</v>
      </c>
      <c r="T432" s="17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79" t="s">
        <v>702</v>
      </c>
      <c r="AT432" s="179" t="s">
        <v>350</v>
      </c>
      <c r="AU432" s="179" t="s">
        <v>88</v>
      </c>
      <c r="AY432" s="17" t="s">
        <v>142</v>
      </c>
      <c r="BE432" s="100">
        <f>IF(N432="základní",J432,0)</f>
        <v>0</v>
      </c>
      <c r="BF432" s="100">
        <f>IF(N432="snížená",J432,0)</f>
        <v>0</v>
      </c>
      <c r="BG432" s="100">
        <f>IF(N432="zákl. přenesená",J432,0)</f>
        <v>0</v>
      </c>
      <c r="BH432" s="100">
        <f>IF(N432="sníž. přenesená",J432,0)</f>
        <v>0</v>
      </c>
      <c r="BI432" s="100">
        <f>IF(N432="nulová",J432,0)</f>
        <v>0</v>
      </c>
      <c r="BJ432" s="17" t="s">
        <v>86</v>
      </c>
      <c r="BK432" s="100">
        <f>ROUND(I432*H432,2)</f>
        <v>0</v>
      </c>
      <c r="BL432" s="17" t="s">
        <v>702</v>
      </c>
      <c r="BM432" s="179" t="s">
        <v>708</v>
      </c>
    </row>
    <row r="433" spans="1:65" s="2" customFormat="1" ht="19.5">
      <c r="A433" s="34"/>
      <c r="B433" s="35"/>
      <c r="C433" s="34"/>
      <c r="D433" s="180" t="s">
        <v>151</v>
      </c>
      <c r="E433" s="34"/>
      <c r="F433" s="181" t="s">
        <v>707</v>
      </c>
      <c r="G433" s="34"/>
      <c r="H433" s="34"/>
      <c r="I433" s="136"/>
      <c r="J433" s="34"/>
      <c r="K433" s="34"/>
      <c r="L433" s="35"/>
      <c r="M433" s="182"/>
      <c r="N433" s="183"/>
      <c r="O433" s="60"/>
      <c r="P433" s="60"/>
      <c r="Q433" s="60"/>
      <c r="R433" s="60"/>
      <c r="S433" s="60"/>
      <c r="T433" s="61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151</v>
      </c>
      <c r="AU433" s="17" t="s">
        <v>88</v>
      </c>
    </row>
    <row r="434" spans="1:65" s="12" customFormat="1" ht="22.9" customHeight="1">
      <c r="B434" s="154"/>
      <c r="D434" s="155" t="s">
        <v>77</v>
      </c>
      <c r="E434" s="165" t="s">
        <v>709</v>
      </c>
      <c r="F434" s="165" t="s">
        <v>710</v>
      </c>
      <c r="I434" s="157"/>
      <c r="J434" s="166">
        <f>BK434</f>
        <v>0</v>
      </c>
      <c r="L434" s="154"/>
      <c r="M434" s="159"/>
      <c r="N434" s="160"/>
      <c r="O434" s="160"/>
      <c r="P434" s="161">
        <f>SUM(P435:P452)</f>
        <v>0</v>
      </c>
      <c r="Q434" s="160"/>
      <c r="R434" s="161">
        <f>SUM(R435:R452)</f>
        <v>1.5125599999999999</v>
      </c>
      <c r="S434" s="160"/>
      <c r="T434" s="162">
        <f>SUM(T435:T452)</f>
        <v>0</v>
      </c>
      <c r="AR434" s="155" t="s">
        <v>159</v>
      </c>
      <c r="AT434" s="163" t="s">
        <v>77</v>
      </c>
      <c r="AU434" s="163" t="s">
        <v>86</v>
      </c>
      <c r="AY434" s="155" t="s">
        <v>142</v>
      </c>
      <c r="BK434" s="164">
        <f>SUM(BK435:BK452)</f>
        <v>0</v>
      </c>
    </row>
    <row r="435" spans="1:65" s="2" customFormat="1" ht="24.2" customHeight="1">
      <c r="A435" s="34"/>
      <c r="B435" s="135"/>
      <c r="C435" s="167" t="s">
        <v>711</v>
      </c>
      <c r="D435" s="167" t="s">
        <v>145</v>
      </c>
      <c r="E435" s="168" t="s">
        <v>712</v>
      </c>
      <c r="F435" s="169" t="s">
        <v>713</v>
      </c>
      <c r="G435" s="170" t="s">
        <v>277</v>
      </c>
      <c r="H435" s="171">
        <v>8</v>
      </c>
      <c r="I435" s="172"/>
      <c r="J435" s="173">
        <f>ROUND(I435*H435,2)</f>
        <v>0</v>
      </c>
      <c r="K435" s="174"/>
      <c r="L435" s="35"/>
      <c r="M435" s="175" t="s">
        <v>1</v>
      </c>
      <c r="N435" s="176" t="s">
        <v>43</v>
      </c>
      <c r="O435" s="60"/>
      <c r="P435" s="177">
        <f>O435*H435</f>
        <v>0</v>
      </c>
      <c r="Q435" s="177">
        <v>0</v>
      </c>
      <c r="R435" s="177">
        <f>Q435*H435</f>
        <v>0</v>
      </c>
      <c r="S435" s="177">
        <v>0</v>
      </c>
      <c r="T435" s="17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79" t="s">
        <v>612</v>
      </c>
      <c r="AT435" s="179" t="s">
        <v>145</v>
      </c>
      <c r="AU435" s="179" t="s">
        <v>88</v>
      </c>
      <c r="AY435" s="17" t="s">
        <v>142</v>
      </c>
      <c r="BE435" s="100">
        <f>IF(N435="základní",J435,0)</f>
        <v>0</v>
      </c>
      <c r="BF435" s="100">
        <f>IF(N435="snížená",J435,0)</f>
        <v>0</v>
      </c>
      <c r="BG435" s="100">
        <f>IF(N435="zákl. přenesená",J435,0)</f>
        <v>0</v>
      </c>
      <c r="BH435" s="100">
        <f>IF(N435="sníž. přenesená",J435,0)</f>
        <v>0</v>
      </c>
      <c r="BI435" s="100">
        <f>IF(N435="nulová",J435,0)</f>
        <v>0</v>
      </c>
      <c r="BJ435" s="17" t="s">
        <v>86</v>
      </c>
      <c r="BK435" s="100">
        <f>ROUND(I435*H435,2)</f>
        <v>0</v>
      </c>
      <c r="BL435" s="17" t="s">
        <v>612</v>
      </c>
      <c r="BM435" s="179" t="s">
        <v>714</v>
      </c>
    </row>
    <row r="436" spans="1:65" s="2" customFormat="1" ht="39">
      <c r="A436" s="34"/>
      <c r="B436" s="35"/>
      <c r="C436" s="34"/>
      <c r="D436" s="180" t="s">
        <v>151</v>
      </c>
      <c r="E436" s="34"/>
      <c r="F436" s="181" t="s">
        <v>715</v>
      </c>
      <c r="G436" s="34"/>
      <c r="H436" s="34"/>
      <c r="I436" s="136"/>
      <c r="J436" s="34"/>
      <c r="K436" s="34"/>
      <c r="L436" s="35"/>
      <c r="M436" s="182"/>
      <c r="N436" s="183"/>
      <c r="O436" s="60"/>
      <c r="P436" s="60"/>
      <c r="Q436" s="60"/>
      <c r="R436" s="60"/>
      <c r="S436" s="60"/>
      <c r="T436" s="61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151</v>
      </c>
      <c r="AU436" s="17" t="s">
        <v>88</v>
      </c>
    </row>
    <row r="437" spans="1:65" s="13" customFormat="1" ht="11.25">
      <c r="B437" s="184"/>
      <c r="D437" s="180" t="s">
        <v>153</v>
      </c>
      <c r="E437" s="185" t="s">
        <v>1</v>
      </c>
      <c r="F437" s="186" t="s">
        <v>185</v>
      </c>
      <c r="H437" s="187">
        <v>8</v>
      </c>
      <c r="I437" s="188"/>
      <c r="L437" s="184"/>
      <c r="M437" s="189"/>
      <c r="N437" s="190"/>
      <c r="O437" s="190"/>
      <c r="P437" s="190"/>
      <c r="Q437" s="190"/>
      <c r="R437" s="190"/>
      <c r="S437" s="190"/>
      <c r="T437" s="191"/>
      <c r="AT437" s="185" t="s">
        <v>153</v>
      </c>
      <c r="AU437" s="185" t="s">
        <v>88</v>
      </c>
      <c r="AV437" s="13" t="s">
        <v>88</v>
      </c>
      <c r="AW437" s="13" t="s">
        <v>32</v>
      </c>
      <c r="AX437" s="13" t="s">
        <v>86</v>
      </c>
      <c r="AY437" s="185" t="s">
        <v>142</v>
      </c>
    </row>
    <row r="438" spans="1:65" s="2" customFormat="1" ht="24.2" customHeight="1">
      <c r="A438" s="34"/>
      <c r="B438" s="135"/>
      <c r="C438" s="167" t="s">
        <v>716</v>
      </c>
      <c r="D438" s="167" t="s">
        <v>145</v>
      </c>
      <c r="E438" s="168" t="s">
        <v>717</v>
      </c>
      <c r="F438" s="169" t="s">
        <v>718</v>
      </c>
      <c r="G438" s="170" t="s">
        <v>277</v>
      </c>
      <c r="H438" s="171">
        <v>8</v>
      </c>
      <c r="I438" s="172"/>
      <c r="J438" s="173">
        <f>ROUND(I438*H438,2)</f>
        <v>0</v>
      </c>
      <c r="K438" s="174"/>
      <c r="L438" s="35"/>
      <c r="M438" s="175" t="s">
        <v>1</v>
      </c>
      <c r="N438" s="176" t="s">
        <v>43</v>
      </c>
      <c r="O438" s="60"/>
      <c r="P438" s="177">
        <f>O438*H438</f>
        <v>0</v>
      </c>
      <c r="Q438" s="177">
        <v>0</v>
      </c>
      <c r="R438" s="177">
        <f>Q438*H438</f>
        <v>0</v>
      </c>
      <c r="S438" s="177">
        <v>0</v>
      </c>
      <c r="T438" s="17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79" t="s">
        <v>612</v>
      </c>
      <c r="AT438" s="179" t="s">
        <v>145</v>
      </c>
      <c r="AU438" s="179" t="s">
        <v>88</v>
      </c>
      <c r="AY438" s="17" t="s">
        <v>142</v>
      </c>
      <c r="BE438" s="100">
        <f>IF(N438="základní",J438,0)</f>
        <v>0</v>
      </c>
      <c r="BF438" s="100">
        <f>IF(N438="snížená",J438,0)</f>
        <v>0</v>
      </c>
      <c r="BG438" s="100">
        <f>IF(N438="zákl. přenesená",J438,0)</f>
        <v>0</v>
      </c>
      <c r="BH438" s="100">
        <f>IF(N438="sníž. přenesená",J438,0)</f>
        <v>0</v>
      </c>
      <c r="BI438" s="100">
        <f>IF(N438="nulová",J438,0)</f>
        <v>0</v>
      </c>
      <c r="BJ438" s="17" t="s">
        <v>86</v>
      </c>
      <c r="BK438" s="100">
        <f>ROUND(I438*H438,2)</f>
        <v>0</v>
      </c>
      <c r="BL438" s="17" t="s">
        <v>612</v>
      </c>
      <c r="BM438" s="179" t="s">
        <v>719</v>
      </c>
    </row>
    <row r="439" spans="1:65" s="2" customFormat="1" ht="39">
      <c r="A439" s="34"/>
      <c r="B439" s="35"/>
      <c r="C439" s="34"/>
      <c r="D439" s="180" t="s">
        <v>151</v>
      </c>
      <c r="E439" s="34"/>
      <c r="F439" s="181" t="s">
        <v>720</v>
      </c>
      <c r="G439" s="34"/>
      <c r="H439" s="34"/>
      <c r="I439" s="136"/>
      <c r="J439" s="34"/>
      <c r="K439" s="34"/>
      <c r="L439" s="35"/>
      <c r="M439" s="182"/>
      <c r="N439" s="183"/>
      <c r="O439" s="60"/>
      <c r="P439" s="60"/>
      <c r="Q439" s="60"/>
      <c r="R439" s="60"/>
      <c r="S439" s="60"/>
      <c r="T439" s="61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151</v>
      </c>
      <c r="AU439" s="17" t="s">
        <v>88</v>
      </c>
    </row>
    <row r="440" spans="1:65" s="13" customFormat="1" ht="11.25">
      <c r="B440" s="184"/>
      <c r="D440" s="180" t="s">
        <v>153</v>
      </c>
      <c r="E440" s="185" t="s">
        <v>1</v>
      </c>
      <c r="F440" s="186" t="s">
        <v>185</v>
      </c>
      <c r="H440" s="187">
        <v>8</v>
      </c>
      <c r="I440" s="188"/>
      <c r="L440" s="184"/>
      <c r="M440" s="189"/>
      <c r="N440" s="190"/>
      <c r="O440" s="190"/>
      <c r="P440" s="190"/>
      <c r="Q440" s="190"/>
      <c r="R440" s="190"/>
      <c r="S440" s="190"/>
      <c r="T440" s="191"/>
      <c r="AT440" s="185" t="s">
        <v>153</v>
      </c>
      <c r="AU440" s="185" t="s">
        <v>88</v>
      </c>
      <c r="AV440" s="13" t="s">
        <v>88</v>
      </c>
      <c r="AW440" s="13" t="s">
        <v>32</v>
      </c>
      <c r="AX440" s="13" t="s">
        <v>86</v>
      </c>
      <c r="AY440" s="185" t="s">
        <v>142</v>
      </c>
    </row>
    <row r="441" spans="1:65" s="2" customFormat="1" ht="24.2" customHeight="1">
      <c r="A441" s="34"/>
      <c r="B441" s="135"/>
      <c r="C441" s="167" t="s">
        <v>721</v>
      </c>
      <c r="D441" s="167" t="s">
        <v>145</v>
      </c>
      <c r="E441" s="168" t="s">
        <v>722</v>
      </c>
      <c r="F441" s="169" t="s">
        <v>723</v>
      </c>
      <c r="G441" s="170" t="s">
        <v>277</v>
      </c>
      <c r="H441" s="171">
        <v>8</v>
      </c>
      <c r="I441" s="172"/>
      <c r="J441" s="173">
        <f>ROUND(I441*H441,2)</f>
        <v>0</v>
      </c>
      <c r="K441" s="174"/>
      <c r="L441" s="35"/>
      <c r="M441" s="175" t="s">
        <v>1</v>
      </c>
      <c r="N441" s="176" t="s">
        <v>43</v>
      </c>
      <c r="O441" s="60"/>
      <c r="P441" s="177">
        <f>O441*H441</f>
        <v>0</v>
      </c>
      <c r="Q441" s="177">
        <v>0</v>
      </c>
      <c r="R441" s="177">
        <f>Q441*H441</f>
        <v>0</v>
      </c>
      <c r="S441" s="177">
        <v>0</v>
      </c>
      <c r="T441" s="17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79" t="s">
        <v>612</v>
      </c>
      <c r="AT441" s="179" t="s">
        <v>145</v>
      </c>
      <c r="AU441" s="179" t="s">
        <v>88</v>
      </c>
      <c r="AY441" s="17" t="s">
        <v>142</v>
      </c>
      <c r="BE441" s="100">
        <f>IF(N441="základní",J441,0)</f>
        <v>0</v>
      </c>
      <c r="BF441" s="100">
        <f>IF(N441="snížená",J441,0)</f>
        <v>0</v>
      </c>
      <c r="BG441" s="100">
        <f>IF(N441="zákl. přenesená",J441,0)</f>
        <v>0</v>
      </c>
      <c r="BH441" s="100">
        <f>IF(N441="sníž. přenesená",J441,0)</f>
        <v>0</v>
      </c>
      <c r="BI441" s="100">
        <f>IF(N441="nulová",J441,0)</f>
        <v>0</v>
      </c>
      <c r="BJ441" s="17" t="s">
        <v>86</v>
      </c>
      <c r="BK441" s="100">
        <f>ROUND(I441*H441,2)</f>
        <v>0</v>
      </c>
      <c r="BL441" s="17" t="s">
        <v>612</v>
      </c>
      <c r="BM441" s="179" t="s">
        <v>724</v>
      </c>
    </row>
    <row r="442" spans="1:65" s="2" customFormat="1" ht="39">
      <c r="A442" s="34"/>
      <c r="B442" s="35"/>
      <c r="C442" s="34"/>
      <c r="D442" s="180" t="s">
        <v>151</v>
      </c>
      <c r="E442" s="34"/>
      <c r="F442" s="181" t="s">
        <v>725</v>
      </c>
      <c r="G442" s="34"/>
      <c r="H442" s="34"/>
      <c r="I442" s="136"/>
      <c r="J442" s="34"/>
      <c r="K442" s="34"/>
      <c r="L442" s="35"/>
      <c r="M442" s="182"/>
      <c r="N442" s="183"/>
      <c r="O442" s="60"/>
      <c r="P442" s="60"/>
      <c r="Q442" s="60"/>
      <c r="R442" s="60"/>
      <c r="S442" s="60"/>
      <c r="T442" s="61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151</v>
      </c>
      <c r="AU442" s="17" t="s">
        <v>88</v>
      </c>
    </row>
    <row r="443" spans="1:65" s="13" customFormat="1" ht="11.25">
      <c r="B443" s="184"/>
      <c r="D443" s="180" t="s">
        <v>153</v>
      </c>
      <c r="E443" s="185" t="s">
        <v>1</v>
      </c>
      <c r="F443" s="186" t="s">
        <v>185</v>
      </c>
      <c r="H443" s="187">
        <v>8</v>
      </c>
      <c r="I443" s="188"/>
      <c r="L443" s="184"/>
      <c r="M443" s="189"/>
      <c r="N443" s="190"/>
      <c r="O443" s="190"/>
      <c r="P443" s="190"/>
      <c r="Q443" s="190"/>
      <c r="R443" s="190"/>
      <c r="S443" s="190"/>
      <c r="T443" s="191"/>
      <c r="AT443" s="185" t="s">
        <v>153</v>
      </c>
      <c r="AU443" s="185" t="s">
        <v>88</v>
      </c>
      <c r="AV443" s="13" t="s">
        <v>88</v>
      </c>
      <c r="AW443" s="13" t="s">
        <v>32</v>
      </c>
      <c r="AX443" s="13" t="s">
        <v>86</v>
      </c>
      <c r="AY443" s="185" t="s">
        <v>142</v>
      </c>
    </row>
    <row r="444" spans="1:65" s="2" customFormat="1" ht="16.5" customHeight="1">
      <c r="A444" s="34"/>
      <c r="B444" s="135"/>
      <c r="C444" s="211" t="s">
        <v>726</v>
      </c>
      <c r="D444" s="211" t="s">
        <v>350</v>
      </c>
      <c r="E444" s="212" t="s">
        <v>727</v>
      </c>
      <c r="F444" s="213" t="s">
        <v>728</v>
      </c>
      <c r="G444" s="214" t="s">
        <v>353</v>
      </c>
      <c r="H444" s="215">
        <v>1.512</v>
      </c>
      <c r="I444" s="216"/>
      <c r="J444" s="217">
        <f>ROUND(I444*H444,2)</f>
        <v>0</v>
      </c>
      <c r="K444" s="218"/>
      <c r="L444" s="219"/>
      <c r="M444" s="220" t="s">
        <v>1</v>
      </c>
      <c r="N444" s="221" t="s">
        <v>43</v>
      </c>
      <c r="O444" s="60"/>
      <c r="P444" s="177">
        <f>O444*H444</f>
        <v>0</v>
      </c>
      <c r="Q444" s="177">
        <v>1</v>
      </c>
      <c r="R444" s="177">
        <f>Q444*H444</f>
        <v>1.512</v>
      </c>
      <c r="S444" s="177">
        <v>0</v>
      </c>
      <c r="T444" s="17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79" t="s">
        <v>729</v>
      </c>
      <c r="AT444" s="179" t="s">
        <v>350</v>
      </c>
      <c r="AU444" s="179" t="s">
        <v>88</v>
      </c>
      <c r="AY444" s="17" t="s">
        <v>142</v>
      </c>
      <c r="BE444" s="100">
        <f>IF(N444="základní",J444,0)</f>
        <v>0</v>
      </c>
      <c r="BF444" s="100">
        <f>IF(N444="snížená",J444,0)</f>
        <v>0</v>
      </c>
      <c r="BG444" s="100">
        <f>IF(N444="zákl. přenesená",J444,0)</f>
        <v>0</v>
      </c>
      <c r="BH444" s="100">
        <f>IF(N444="sníž. přenesená",J444,0)</f>
        <v>0</v>
      </c>
      <c r="BI444" s="100">
        <f>IF(N444="nulová",J444,0)</f>
        <v>0</v>
      </c>
      <c r="BJ444" s="17" t="s">
        <v>86</v>
      </c>
      <c r="BK444" s="100">
        <f>ROUND(I444*H444,2)</f>
        <v>0</v>
      </c>
      <c r="BL444" s="17" t="s">
        <v>612</v>
      </c>
      <c r="BM444" s="179" t="s">
        <v>730</v>
      </c>
    </row>
    <row r="445" spans="1:65" s="2" customFormat="1" ht="11.25">
      <c r="A445" s="34"/>
      <c r="B445" s="35"/>
      <c r="C445" s="34"/>
      <c r="D445" s="180" t="s">
        <v>151</v>
      </c>
      <c r="E445" s="34"/>
      <c r="F445" s="181" t="s">
        <v>728</v>
      </c>
      <c r="G445" s="34"/>
      <c r="H445" s="34"/>
      <c r="I445" s="136"/>
      <c r="J445" s="34"/>
      <c r="K445" s="34"/>
      <c r="L445" s="35"/>
      <c r="M445" s="182"/>
      <c r="N445" s="183"/>
      <c r="O445" s="60"/>
      <c r="P445" s="60"/>
      <c r="Q445" s="60"/>
      <c r="R445" s="60"/>
      <c r="S445" s="60"/>
      <c r="T445" s="61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151</v>
      </c>
      <c r="AU445" s="17" t="s">
        <v>88</v>
      </c>
    </row>
    <row r="446" spans="1:65" s="13" customFormat="1" ht="11.25">
      <c r="B446" s="184"/>
      <c r="D446" s="180" t="s">
        <v>153</v>
      </c>
      <c r="E446" s="185" t="s">
        <v>1</v>
      </c>
      <c r="F446" s="186" t="s">
        <v>731</v>
      </c>
      <c r="H446" s="187">
        <v>1.512</v>
      </c>
      <c r="I446" s="188"/>
      <c r="L446" s="184"/>
      <c r="M446" s="189"/>
      <c r="N446" s="190"/>
      <c r="O446" s="190"/>
      <c r="P446" s="190"/>
      <c r="Q446" s="190"/>
      <c r="R446" s="190"/>
      <c r="S446" s="190"/>
      <c r="T446" s="191"/>
      <c r="AT446" s="185" t="s">
        <v>153</v>
      </c>
      <c r="AU446" s="185" t="s">
        <v>88</v>
      </c>
      <c r="AV446" s="13" t="s">
        <v>88</v>
      </c>
      <c r="AW446" s="13" t="s">
        <v>32</v>
      </c>
      <c r="AX446" s="13" t="s">
        <v>86</v>
      </c>
      <c r="AY446" s="185" t="s">
        <v>142</v>
      </c>
    </row>
    <row r="447" spans="1:65" s="2" customFormat="1" ht="24.2" customHeight="1">
      <c r="A447" s="34"/>
      <c r="B447" s="135"/>
      <c r="C447" s="167" t="s">
        <v>732</v>
      </c>
      <c r="D447" s="167" t="s">
        <v>145</v>
      </c>
      <c r="E447" s="168" t="s">
        <v>733</v>
      </c>
      <c r="F447" s="169" t="s">
        <v>734</v>
      </c>
      <c r="G447" s="170" t="s">
        <v>277</v>
      </c>
      <c r="H447" s="171">
        <v>8</v>
      </c>
      <c r="I447" s="172"/>
      <c r="J447" s="173">
        <f>ROUND(I447*H447,2)</f>
        <v>0</v>
      </c>
      <c r="K447" s="174"/>
      <c r="L447" s="35"/>
      <c r="M447" s="175" t="s">
        <v>1</v>
      </c>
      <c r="N447" s="176" t="s">
        <v>43</v>
      </c>
      <c r="O447" s="60"/>
      <c r="P447" s="177">
        <f>O447*H447</f>
        <v>0</v>
      </c>
      <c r="Q447" s="177">
        <v>0</v>
      </c>
      <c r="R447" s="177">
        <f>Q447*H447</f>
        <v>0</v>
      </c>
      <c r="S447" s="177">
        <v>0</v>
      </c>
      <c r="T447" s="17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79" t="s">
        <v>612</v>
      </c>
      <c r="AT447" s="179" t="s">
        <v>145</v>
      </c>
      <c r="AU447" s="179" t="s">
        <v>88</v>
      </c>
      <c r="AY447" s="17" t="s">
        <v>142</v>
      </c>
      <c r="BE447" s="100">
        <f>IF(N447="základní",J447,0)</f>
        <v>0</v>
      </c>
      <c r="BF447" s="100">
        <f>IF(N447="snížená",J447,0)</f>
        <v>0</v>
      </c>
      <c r="BG447" s="100">
        <f>IF(N447="zákl. přenesená",J447,0)</f>
        <v>0</v>
      </c>
      <c r="BH447" s="100">
        <f>IF(N447="sníž. přenesená",J447,0)</f>
        <v>0</v>
      </c>
      <c r="BI447" s="100">
        <f>IF(N447="nulová",J447,0)</f>
        <v>0</v>
      </c>
      <c r="BJ447" s="17" t="s">
        <v>86</v>
      </c>
      <c r="BK447" s="100">
        <f>ROUND(I447*H447,2)</f>
        <v>0</v>
      </c>
      <c r="BL447" s="17" t="s">
        <v>612</v>
      </c>
      <c r="BM447" s="179" t="s">
        <v>735</v>
      </c>
    </row>
    <row r="448" spans="1:65" s="2" customFormat="1" ht="19.5">
      <c r="A448" s="34"/>
      <c r="B448" s="35"/>
      <c r="C448" s="34"/>
      <c r="D448" s="180" t="s">
        <v>151</v>
      </c>
      <c r="E448" s="34"/>
      <c r="F448" s="181" t="s">
        <v>736</v>
      </c>
      <c r="G448" s="34"/>
      <c r="H448" s="34"/>
      <c r="I448" s="136"/>
      <c r="J448" s="34"/>
      <c r="K448" s="34"/>
      <c r="L448" s="35"/>
      <c r="M448" s="182"/>
      <c r="N448" s="183"/>
      <c r="O448" s="60"/>
      <c r="P448" s="60"/>
      <c r="Q448" s="60"/>
      <c r="R448" s="60"/>
      <c r="S448" s="60"/>
      <c r="T448" s="61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151</v>
      </c>
      <c r="AU448" s="17" t="s">
        <v>88</v>
      </c>
    </row>
    <row r="449" spans="1:65" s="13" customFormat="1" ht="11.25">
      <c r="B449" s="184"/>
      <c r="D449" s="180" t="s">
        <v>153</v>
      </c>
      <c r="E449" s="185" t="s">
        <v>1</v>
      </c>
      <c r="F449" s="186" t="s">
        <v>185</v>
      </c>
      <c r="H449" s="187">
        <v>8</v>
      </c>
      <c r="I449" s="188"/>
      <c r="L449" s="184"/>
      <c r="M449" s="189"/>
      <c r="N449" s="190"/>
      <c r="O449" s="190"/>
      <c r="P449" s="190"/>
      <c r="Q449" s="190"/>
      <c r="R449" s="190"/>
      <c r="S449" s="190"/>
      <c r="T449" s="191"/>
      <c r="AT449" s="185" t="s">
        <v>153</v>
      </c>
      <c r="AU449" s="185" t="s">
        <v>88</v>
      </c>
      <c r="AV449" s="13" t="s">
        <v>88</v>
      </c>
      <c r="AW449" s="13" t="s">
        <v>32</v>
      </c>
      <c r="AX449" s="13" t="s">
        <v>86</v>
      </c>
      <c r="AY449" s="185" t="s">
        <v>142</v>
      </c>
    </row>
    <row r="450" spans="1:65" s="2" customFormat="1" ht="16.5" customHeight="1">
      <c r="A450" s="34"/>
      <c r="B450" s="135"/>
      <c r="C450" s="167" t="s">
        <v>737</v>
      </c>
      <c r="D450" s="167" t="s">
        <v>145</v>
      </c>
      <c r="E450" s="168" t="s">
        <v>738</v>
      </c>
      <c r="F450" s="169" t="s">
        <v>739</v>
      </c>
      <c r="G450" s="170" t="s">
        <v>277</v>
      </c>
      <c r="H450" s="171">
        <v>8</v>
      </c>
      <c r="I450" s="172"/>
      <c r="J450" s="173">
        <f>ROUND(I450*H450,2)</f>
        <v>0</v>
      </c>
      <c r="K450" s="174"/>
      <c r="L450" s="35"/>
      <c r="M450" s="175" t="s">
        <v>1</v>
      </c>
      <c r="N450" s="176" t="s">
        <v>43</v>
      </c>
      <c r="O450" s="60"/>
      <c r="P450" s="177">
        <f>O450*H450</f>
        <v>0</v>
      </c>
      <c r="Q450" s="177">
        <v>6.9999999999999994E-5</v>
      </c>
      <c r="R450" s="177">
        <f>Q450*H450</f>
        <v>5.5999999999999995E-4</v>
      </c>
      <c r="S450" s="177">
        <v>0</v>
      </c>
      <c r="T450" s="17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79" t="s">
        <v>612</v>
      </c>
      <c r="AT450" s="179" t="s">
        <v>145</v>
      </c>
      <c r="AU450" s="179" t="s">
        <v>88</v>
      </c>
      <c r="AY450" s="17" t="s">
        <v>142</v>
      </c>
      <c r="BE450" s="100">
        <f>IF(N450="základní",J450,0)</f>
        <v>0</v>
      </c>
      <c r="BF450" s="100">
        <f>IF(N450="snížená",J450,0)</f>
        <v>0</v>
      </c>
      <c r="BG450" s="100">
        <f>IF(N450="zákl. přenesená",J450,0)</f>
        <v>0</v>
      </c>
      <c r="BH450" s="100">
        <f>IF(N450="sníž. přenesená",J450,0)</f>
        <v>0</v>
      </c>
      <c r="BI450" s="100">
        <f>IF(N450="nulová",J450,0)</f>
        <v>0</v>
      </c>
      <c r="BJ450" s="17" t="s">
        <v>86</v>
      </c>
      <c r="BK450" s="100">
        <f>ROUND(I450*H450,2)</f>
        <v>0</v>
      </c>
      <c r="BL450" s="17" t="s">
        <v>612</v>
      </c>
      <c r="BM450" s="179" t="s">
        <v>740</v>
      </c>
    </row>
    <row r="451" spans="1:65" s="2" customFormat="1" ht="19.5">
      <c r="A451" s="34"/>
      <c r="B451" s="35"/>
      <c r="C451" s="34"/>
      <c r="D451" s="180" t="s">
        <v>151</v>
      </c>
      <c r="E451" s="34"/>
      <c r="F451" s="181" t="s">
        <v>741</v>
      </c>
      <c r="G451" s="34"/>
      <c r="H451" s="34"/>
      <c r="I451" s="136"/>
      <c r="J451" s="34"/>
      <c r="K451" s="34"/>
      <c r="L451" s="35"/>
      <c r="M451" s="182"/>
      <c r="N451" s="183"/>
      <c r="O451" s="60"/>
      <c r="P451" s="60"/>
      <c r="Q451" s="60"/>
      <c r="R451" s="60"/>
      <c r="S451" s="60"/>
      <c r="T451" s="61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151</v>
      </c>
      <c r="AU451" s="17" t="s">
        <v>88</v>
      </c>
    </row>
    <row r="452" spans="1:65" s="13" customFormat="1" ht="11.25">
      <c r="B452" s="184"/>
      <c r="D452" s="180" t="s">
        <v>153</v>
      </c>
      <c r="E452" s="185" t="s">
        <v>1</v>
      </c>
      <c r="F452" s="186" t="s">
        <v>185</v>
      </c>
      <c r="H452" s="187">
        <v>8</v>
      </c>
      <c r="I452" s="188"/>
      <c r="L452" s="184"/>
      <c r="M452" s="192"/>
      <c r="N452" s="193"/>
      <c r="O452" s="193"/>
      <c r="P452" s="193"/>
      <c r="Q452" s="193"/>
      <c r="R452" s="193"/>
      <c r="S452" s="193"/>
      <c r="T452" s="194"/>
      <c r="AT452" s="185" t="s">
        <v>153</v>
      </c>
      <c r="AU452" s="185" t="s">
        <v>88</v>
      </c>
      <c r="AV452" s="13" t="s">
        <v>88</v>
      </c>
      <c r="AW452" s="13" t="s">
        <v>32</v>
      </c>
      <c r="AX452" s="13" t="s">
        <v>86</v>
      </c>
      <c r="AY452" s="185" t="s">
        <v>142</v>
      </c>
    </row>
    <row r="453" spans="1:65" s="2" customFormat="1" ht="6.95" customHeight="1">
      <c r="A453" s="34"/>
      <c r="B453" s="49"/>
      <c r="C453" s="50"/>
      <c r="D453" s="50"/>
      <c r="E453" s="50"/>
      <c r="F453" s="50"/>
      <c r="G453" s="50"/>
      <c r="H453" s="50"/>
      <c r="I453" s="50"/>
      <c r="J453" s="50"/>
      <c r="K453" s="50"/>
      <c r="L453" s="35"/>
      <c r="M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</row>
  </sheetData>
  <autoFilter ref="C136:K452"/>
  <mergeCells count="14">
    <mergeCell ref="D115:F115"/>
    <mergeCell ref="E127:H127"/>
    <mergeCell ref="E129:H129"/>
    <mergeCell ref="L2:V2"/>
    <mergeCell ref="E87:H87"/>
    <mergeCell ref="D111:F111"/>
    <mergeCell ref="D112:F112"/>
    <mergeCell ref="D113:F113"/>
    <mergeCell ref="D114:F11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 t="s">
        <v>5</v>
      </c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104</v>
      </c>
      <c r="L4" s="20"/>
      <c r="M4" s="10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80" t="str">
        <f>'Rekapitulace stavby'!K6</f>
        <v>Parkoviště na ul. Smetanov Sady v Novém Jičíně</v>
      </c>
      <c r="F7" s="281"/>
      <c r="G7" s="281"/>
      <c r="H7" s="281"/>
      <c r="L7" s="20"/>
    </row>
    <row r="8" spans="1:46" s="2" customFormat="1" ht="12" customHeight="1">
      <c r="A8" s="34"/>
      <c r="B8" s="35"/>
      <c r="C8" s="34"/>
      <c r="D8" s="27" t="s">
        <v>105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35" t="s">
        <v>742</v>
      </c>
      <c r="F9" s="282"/>
      <c r="G9" s="282"/>
      <c r="H9" s="282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7" t="s">
        <v>18</v>
      </c>
      <c r="E11" s="34"/>
      <c r="F11" s="25" t="s">
        <v>1</v>
      </c>
      <c r="G11" s="34"/>
      <c r="H11" s="34"/>
      <c r="I11" s="27" t="s">
        <v>19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7" t="s">
        <v>20</v>
      </c>
      <c r="E12" s="34"/>
      <c r="F12" s="25" t="s">
        <v>21</v>
      </c>
      <c r="G12" s="34"/>
      <c r="H12" s="34"/>
      <c r="I12" s="27" t="s">
        <v>22</v>
      </c>
      <c r="J12" s="57" t="str">
        <f>'Rekapitulace stavby'!AN8</f>
        <v>15. 3. 2022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7" t="s">
        <v>24</v>
      </c>
      <c r="E14" s="34"/>
      <c r="F14" s="34"/>
      <c r="G14" s="34"/>
      <c r="H14" s="34"/>
      <c r="I14" s="27" t="s">
        <v>25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5" t="s">
        <v>26</v>
      </c>
      <c r="F15" s="34"/>
      <c r="G15" s="34"/>
      <c r="H15" s="34"/>
      <c r="I15" s="27" t="s">
        <v>27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7" t="s">
        <v>28</v>
      </c>
      <c r="E17" s="34"/>
      <c r="F17" s="34"/>
      <c r="G17" s="34"/>
      <c r="H17" s="34"/>
      <c r="I17" s="27" t="s">
        <v>25</v>
      </c>
      <c r="J17" s="28" t="str">
        <f>'Rekapitulace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283" t="str">
        <f>'Rekapitulace stavby'!E14</f>
        <v>Vyplň údaj</v>
      </c>
      <c r="F18" s="262"/>
      <c r="G18" s="262"/>
      <c r="H18" s="262"/>
      <c r="I18" s="27" t="s">
        <v>27</v>
      </c>
      <c r="J18" s="28" t="str">
        <f>'Rekapitulace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7" t="s">
        <v>30</v>
      </c>
      <c r="E20" s="34"/>
      <c r="F20" s="34"/>
      <c r="G20" s="34"/>
      <c r="H20" s="34"/>
      <c r="I20" s="27" t="s">
        <v>25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5" t="s">
        <v>31</v>
      </c>
      <c r="F21" s="34"/>
      <c r="G21" s="34"/>
      <c r="H21" s="34"/>
      <c r="I21" s="27" t="s">
        <v>27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7" t="s">
        <v>33</v>
      </c>
      <c r="E23" s="34"/>
      <c r="F23" s="34"/>
      <c r="G23" s="34"/>
      <c r="H23" s="34"/>
      <c r="I23" s="27" t="s">
        <v>25</v>
      </c>
      <c r="J23" s="25" t="str">
        <f>IF('Rekapitulace stavby'!AN19="","",'Rekapitulace stavby'!AN19)</f>
        <v/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5" t="str">
        <f>IF('Rekapitulace stavby'!E20="","",'Rekapitulace stavby'!E20)</f>
        <v xml:space="preserve"> </v>
      </c>
      <c r="F24" s="34"/>
      <c r="G24" s="34"/>
      <c r="H24" s="34"/>
      <c r="I24" s="27" t="s">
        <v>27</v>
      </c>
      <c r="J24" s="25" t="str">
        <f>IF('Rekapitulace stavby'!AN20="","",'Rekapitulace stavby'!AN20)</f>
        <v/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7" t="s">
        <v>35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8"/>
      <c r="B27" s="109"/>
      <c r="C27" s="108"/>
      <c r="D27" s="108"/>
      <c r="E27" s="267" t="s">
        <v>1</v>
      </c>
      <c r="F27" s="267"/>
      <c r="G27" s="267"/>
      <c r="H27" s="267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5"/>
      <c r="C30" s="34"/>
      <c r="D30" s="25" t="s">
        <v>107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5"/>
      <c r="C31" s="34"/>
      <c r="D31" s="32" t="s">
        <v>98</v>
      </c>
      <c r="E31" s="34"/>
      <c r="F31" s="34"/>
      <c r="G31" s="34"/>
      <c r="H31" s="34"/>
      <c r="I31" s="34"/>
      <c r="J31" s="33">
        <f>J104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11" t="s">
        <v>38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40</v>
      </c>
      <c r="G34" s="34"/>
      <c r="H34" s="34"/>
      <c r="I34" s="38" t="s">
        <v>39</v>
      </c>
      <c r="J34" s="38" t="s">
        <v>41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12" t="s">
        <v>42</v>
      </c>
      <c r="E35" s="27" t="s">
        <v>43</v>
      </c>
      <c r="F35" s="113">
        <f>ROUND((SUM(BE104:BE111) + SUM(BE131:BE207)),  2)</f>
        <v>0</v>
      </c>
      <c r="G35" s="34"/>
      <c r="H35" s="34"/>
      <c r="I35" s="114">
        <v>0.21</v>
      </c>
      <c r="J35" s="113">
        <f>ROUND(((SUM(BE104:BE111) + SUM(BE131:BE207))*I35),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7" t="s">
        <v>44</v>
      </c>
      <c r="F36" s="113">
        <f>ROUND((SUM(BF104:BF111) + SUM(BF131:BF207)),  2)</f>
        <v>0</v>
      </c>
      <c r="G36" s="34"/>
      <c r="H36" s="34"/>
      <c r="I36" s="114">
        <v>0.15</v>
      </c>
      <c r="J36" s="113">
        <f>ROUND(((SUM(BF104:BF111) + SUM(BF131:BF207))*I36),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7" t="s">
        <v>45</v>
      </c>
      <c r="F37" s="113">
        <f>ROUND((SUM(BG104:BG111) + SUM(BG131:BG207)),  2)</f>
        <v>0</v>
      </c>
      <c r="G37" s="34"/>
      <c r="H37" s="34"/>
      <c r="I37" s="114">
        <v>0.21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7" t="s">
        <v>46</v>
      </c>
      <c r="F38" s="113">
        <f>ROUND((SUM(BH104:BH111) + SUM(BH131:BH207)),  2)</f>
        <v>0</v>
      </c>
      <c r="G38" s="34"/>
      <c r="H38" s="34"/>
      <c r="I38" s="114">
        <v>0.15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7" t="s">
        <v>47</v>
      </c>
      <c r="F39" s="113">
        <f>ROUND((SUM(BI104:BI111) + SUM(BI131:BI207)),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5"/>
      <c r="D41" s="115" t="s">
        <v>48</v>
      </c>
      <c r="E41" s="62"/>
      <c r="F41" s="62"/>
      <c r="G41" s="116" t="s">
        <v>49</v>
      </c>
      <c r="H41" s="117" t="s">
        <v>50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4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44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5"/>
      <c r="C61" s="34"/>
      <c r="D61" s="47" t="s">
        <v>53</v>
      </c>
      <c r="E61" s="37"/>
      <c r="F61" s="120" t="s">
        <v>54</v>
      </c>
      <c r="G61" s="47" t="s">
        <v>53</v>
      </c>
      <c r="H61" s="37"/>
      <c r="I61" s="37"/>
      <c r="J61" s="121" t="s">
        <v>54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5"/>
      <c r="C65" s="34"/>
      <c r="D65" s="45" t="s">
        <v>55</v>
      </c>
      <c r="E65" s="48"/>
      <c r="F65" s="48"/>
      <c r="G65" s="45" t="s">
        <v>56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5"/>
      <c r="C76" s="34"/>
      <c r="D76" s="47" t="s">
        <v>53</v>
      </c>
      <c r="E76" s="37"/>
      <c r="F76" s="120" t="s">
        <v>54</v>
      </c>
      <c r="G76" s="47" t="s">
        <v>53</v>
      </c>
      <c r="H76" s="37"/>
      <c r="I76" s="37"/>
      <c r="J76" s="121" t="s">
        <v>54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hidden="1" customHeight="1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hidden="1" customHeight="1">
      <c r="A82" s="34"/>
      <c r="B82" s="35"/>
      <c r="C82" s="21" t="s">
        <v>108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hidden="1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hidden="1" customHeight="1">
      <c r="A84" s="34"/>
      <c r="B84" s="35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hidden="1" customHeight="1">
      <c r="A85" s="34"/>
      <c r="B85" s="35"/>
      <c r="C85" s="34"/>
      <c r="D85" s="34"/>
      <c r="E85" s="280" t="str">
        <f>E7</f>
        <v>Parkoviště na ul. Smetanov Sady v Novém Jičíně</v>
      </c>
      <c r="F85" s="281"/>
      <c r="G85" s="281"/>
      <c r="H85" s="281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hidden="1" customHeight="1">
      <c r="A86" s="34"/>
      <c r="B86" s="35"/>
      <c r="C86" s="27" t="s">
        <v>105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hidden="1" customHeight="1">
      <c r="A87" s="34"/>
      <c r="B87" s="35"/>
      <c r="C87" s="34"/>
      <c r="D87" s="34"/>
      <c r="E87" s="235" t="str">
        <f>E9</f>
        <v>111b - Smetanovy Sady - výsadba, vegetační úpravy</v>
      </c>
      <c r="F87" s="282"/>
      <c r="G87" s="282"/>
      <c r="H87" s="282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hidden="1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hidden="1" customHeight="1">
      <c r="A89" s="34"/>
      <c r="B89" s="35"/>
      <c r="C89" s="27" t="s">
        <v>20</v>
      </c>
      <c r="D89" s="34"/>
      <c r="E89" s="34"/>
      <c r="F89" s="25" t="str">
        <f>F12</f>
        <v>Nový Jičín</v>
      </c>
      <c r="G89" s="34"/>
      <c r="H89" s="34"/>
      <c r="I89" s="27" t="s">
        <v>22</v>
      </c>
      <c r="J89" s="57" t="str">
        <f>IF(J12="","",J12)</f>
        <v>15. 3. 2022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hidden="1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hidden="1" customHeight="1">
      <c r="A91" s="34"/>
      <c r="B91" s="35"/>
      <c r="C91" s="27" t="s">
        <v>24</v>
      </c>
      <c r="D91" s="34"/>
      <c r="E91" s="34"/>
      <c r="F91" s="25" t="str">
        <f>E15</f>
        <v>Město Nový Jičín</v>
      </c>
      <c r="G91" s="34"/>
      <c r="H91" s="34"/>
      <c r="I91" s="27" t="s">
        <v>30</v>
      </c>
      <c r="J91" s="30" t="str">
        <f>E21</f>
        <v>DOPRAPLAN s.r.o.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hidden="1" customHeight="1">
      <c r="A92" s="34"/>
      <c r="B92" s="35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 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hidden="1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hidden="1" customHeight="1">
      <c r="A94" s="34"/>
      <c r="B94" s="35"/>
      <c r="C94" s="122" t="s">
        <v>109</v>
      </c>
      <c r="D94" s="105"/>
      <c r="E94" s="105"/>
      <c r="F94" s="105"/>
      <c r="G94" s="105"/>
      <c r="H94" s="105"/>
      <c r="I94" s="105"/>
      <c r="J94" s="123" t="s">
        <v>110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hidden="1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hidden="1" customHeight="1">
      <c r="A96" s="34"/>
      <c r="B96" s="35"/>
      <c r="C96" s="124" t="s">
        <v>111</v>
      </c>
      <c r="D96" s="34"/>
      <c r="E96" s="34"/>
      <c r="F96" s="34"/>
      <c r="G96" s="34"/>
      <c r="H96" s="34"/>
      <c r="I96" s="34"/>
      <c r="J96" s="73">
        <f>J131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112</v>
      </c>
    </row>
    <row r="97" spans="1:65" s="9" customFormat="1" ht="24.95" hidden="1" customHeight="1">
      <c r="B97" s="125"/>
      <c r="D97" s="126" t="s">
        <v>222</v>
      </c>
      <c r="E97" s="127"/>
      <c r="F97" s="127"/>
      <c r="G97" s="127"/>
      <c r="H97" s="127"/>
      <c r="I97" s="127"/>
      <c r="J97" s="128">
        <f>J132</f>
        <v>0</v>
      </c>
      <c r="L97" s="125"/>
    </row>
    <row r="98" spans="1:65" s="10" customFormat="1" ht="19.899999999999999" hidden="1" customHeight="1">
      <c r="B98" s="129"/>
      <c r="D98" s="130" t="s">
        <v>223</v>
      </c>
      <c r="E98" s="131"/>
      <c r="F98" s="131"/>
      <c r="G98" s="131"/>
      <c r="H98" s="131"/>
      <c r="I98" s="131"/>
      <c r="J98" s="132">
        <f>J133</f>
        <v>0</v>
      </c>
      <c r="L98" s="129"/>
    </row>
    <row r="99" spans="1:65" s="10" customFormat="1" ht="19.899999999999999" hidden="1" customHeight="1">
      <c r="B99" s="129"/>
      <c r="D99" s="130" t="s">
        <v>743</v>
      </c>
      <c r="E99" s="131"/>
      <c r="F99" s="131"/>
      <c r="G99" s="131"/>
      <c r="H99" s="131"/>
      <c r="I99" s="131"/>
      <c r="J99" s="132">
        <f>J185</f>
        <v>0</v>
      </c>
      <c r="L99" s="129"/>
    </row>
    <row r="100" spans="1:65" s="10" customFormat="1" ht="19.899999999999999" hidden="1" customHeight="1">
      <c r="B100" s="129"/>
      <c r="D100" s="130" t="s">
        <v>744</v>
      </c>
      <c r="E100" s="131"/>
      <c r="F100" s="131"/>
      <c r="G100" s="131"/>
      <c r="H100" s="131"/>
      <c r="I100" s="131"/>
      <c r="J100" s="132">
        <f>J204</f>
        <v>0</v>
      </c>
      <c r="L100" s="129"/>
    </row>
    <row r="101" spans="1:65" s="10" customFormat="1" ht="19.899999999999999" hidden="1" customHeight="1">
      <c r="B101" s="129"/>
      <c r="D101" s="130" t="s">
        <v>229</v>
      </c>
      <c r="E101" s="131"/>
      <c r="F101" s="131"/>
      <c r="G101" s="131"/>
      <c r="H101" s="131"/>
      <c r="I101" s="131"/>
      <c r="J101" s="132">
        <f>J205</f>
        <v>0</v>
      </c>
      <c r="L101" s="129"/>
    </row>
    <row r="102" spans="1:65" s="2" customFormat="1" ht="21.75" hidden="1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6.95" hidden="1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29.25" hidden="1" customHeight="1">
      <c r="A104" s="34"/>
      <c r="B104" s="35"/>
      <c r="C104" s="124" t="s">
        <v>118</v>
      </c>
      <c r="D104" s="34"/>
      <c r="E104" s="34"/>
      <c r="F104" s="34"/>
      <c r="G104" s="34"/>
      <c r="H104" s="34"/>
      <c r="I104" s="34"/>
      <c r="J104" s="133">
        <f>ROUND(J105 + J106 + J107 + J108 + J109 + J110,2)</f>
        <v>0</v>
      </c>
      <c r="K104" s="34"/>
      <c r="L104" s="44"/>
      <c r="N104" s="134" t="s">
        <v>42</v>
      </c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8" hidden="1" customHeight="1">
      <c r="A105" s="34"/>
      <c r="B105" s="135"/>
      <c r="C105" s="136"/>
      <c r="D105" s="255" t="s">
        <v>119</v>
      </c>
      <c r="E105" s="284"/>
      <c r="F105" s="284"/>
      <c r="G105" s="136"/>
      <c r="H105" s="136"/>
      <c r="I105" s="136"/>
      <c r="J105" s="96">
        <v>0</v>
      </c>
      <c r="K105" s="136"/>
      <c r="L105" s="138"/>
      <c r="M105" s="139"/>
      <c r="N105" s="140" t="s">
        <v>43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120</v>
      </c>
      <c r="AZ105" s="139"/>
      <c r="BA105" s="139"/>
      <c r="BB105" s="139"/>
      <c r="BC105" s="139"/>
      <c r="BD105" s="139"/>
      <c r="BE105" s="142">
        <f t="shared" ref="BE105:BE110" si="0">IF(N105="základní",J105,0)</f>
        <v>0</v>
      </c>
      <c r="BF105" s="142">
        <f t="shared" ref="BF105:BF110" si="1">IF(N105="snížená",J105,0)</f>
        <v>0</v>
      </c>
      <c r="BG105" s="142">
        <f t="shared" ref="BG105:BG110" si="2">IF(N105="zákl. přenesená",J105,0)</f>
        <v>0</v>
      </c>
      <c r="BH105" s="142">
        <f t="shared" ref="BH105:BH110" si="3">IF(N105="sníž. přenesená",J105,0)</f>
        <v>0</v>
      </c>
      <c r="BI105" s="142">
        <f t="shared" ref="BI105:BI110" si="4">IF(N105="nulová",J105,0)</f>
        <v>0</v>
      </c>
      <c r="BJ105" s="141" t="s">
        <v>86</v>
      </c>
      <c r="BK105" s="139"/>
      <c r="BL105" s="139"/>
      <c r="BM105" s="139"/>
    </row>
    <row r="106" spans="1:65" s="2" customFormat="1" ht="18" hidden="1" customHeight="1">
      <c r="A106" s="34"/>
      <c r="B106" s="135"/>
      <c r="C106" s="136"/>
      <c r="D106" s="255" t="s">
        <v>121</v>
      </c>
      <c r="E106" s="284"/>
      <c r="F106" s="284"/>
      <c r="G106" s="136"/>
      <c r="H106" s="136"/>
      <c r="I106" s="136"/>
      <c r="J106" s="96">
        <v>0</v>
      </c>
      <c r="K106" s="136"/>
      <c r="L106" s="138"/>
      <c r="M106" s="139"/>
      <c r="N106" s="140" t="s">
        <v>43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120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86</v>
      </c>
      <c r="BK106" s="139"/>
      <c r="BL106" s="139"/>
      <c r="BM106" s="139"/>
    </row>
    <row r="107" spans="1:65" s="2" customFormat="1" ht="18" hidden="1" customHeight="1">
      <c r="A107" s="34"/>
      <c r="B107" s="135"/>
      <c r="C107" s="136"/>
      <c r="D107" s="255" t="s">
        <v>122</v>
      </c>
      <c r="E107" s="284"/>
      <c r="F107" s="284"/>
      <c r="G107" s="136"/>
      <c r="H107" s="136"/>
      <c r="I107" s="136"/>
      <c r="J107" s="96">
        <v>0</v>
      </c>
      <c r="K107" s="136"/>
      <c r="L107" s="138"/>
      <c r="M107" s="139"/>
      <c r="N107" s="140" t="s">
        <v>43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120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86</v>
      </c>
      <c r="BK107" s="139"/>
      <c r="BL107" s="139"/>
      <c r="BM107" s="139"/>
    </row>
    <row r="108" spans="1:65" s="2" customFormat="1" ht="18" hidden="1" customHeight="1">
      <c r="A108" s="34"/>
      <c r="B108" s="135"/>
      <c r="C108" s="136"/>
      <c r="D108" s="255" t="s">
        <v>123</v>
      </c>
      <c r="E108" s="284"/>
      <c r="F108" s="284"/>
      <c r="G108" s="136"/>
      <c r="H108" s="136"/>
      <c r="I108" s="136"/>
      <c r="J108" s="96">
        <v>0</v>
      </c>
      <c r="K108" s="136"/>
      <c r="L108" s="138"/>
      <c r="M108" s="139"/>
      <c r="N108" s="140" t="s">
        <v>43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120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86</v>
      </c>
      <c r="BK108" s="139"/>
      <c r="BL108" s="139"/>
      <c r="BM108" s="139"/>
    </row>
    <row r="109" spans="1:65" s="2" customFormat="1" ht="18" hidden="1" customHeight="1">
      <c r="A109" s="34"/>
      <c r="B109" s="135"/>
      <c r="C109" s="136"/>
      <c r="D109" s="255" t="s">
        <v>124</v>
      </c>
      <c r="E109" s="284"/>
      <c r="F109" s="284"/>
      <c r="G109" s="136"/>
      <c r="H109" s="136"/>
      <c r="I109" s="136"/>
      <c r="J109" s="96">
        <v>0</v>
      </c>
      <c r="K109" s="136"/>
      <c r="L109" s="138"/>
      <c r="M109" s="139"/>
      <c r="N109" s="140" t="s">
        <v>43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120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86</v>
      </c>
      <c r="BK109" s="139"/>
      <c r="BL109" s="139"/>
      <c r="BM109" s="139"/>
    </row>
    <row r="110" spans="1:65" s="2" customFormat="1" ht="18" hidden="1" customHeight="1">
      <c r="A110" s="34"/>
      <c r="B110" s="135"/>
      <c r="C110" s="136"/>
      <c r="D110" s="137" t="s">
        <v>125</v>
      </c>
      <c r="E110" s="136"/>
      <c r="F110" s="136"/>
      <c r="G110" s="136"/>
      <c r="H110" s="136"/>
      <c r="I110" s="136"/>
      <c r="J110" s="96">
        <f>ROUND(J30*T110,2)</f>
        <v>0</v>
      </c>
      <c r="K110" s="136"/>
      <c r="L110" s="138"/>
      <c r="M110" s="139"/>
      <c r="N110" s="140" t="s">
        <v>43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126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86</v>
      </c>
      <c r="BK110" s="139"/>
      <c r="BL110" s="139"/>
      <c r="BM110" s="139"/>
    </row>
    <row r="111" spans="1:65" s="2" customFormat="1" ht="11.25" hidden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29.25" hidden="1" customHeight="1">
      <c r="A112" s="34"/>
      <c r="B112" s="35"/>
      <c r="C112" s="104" t="s">
        <v>103</v>
      </c>
      <c r="D112" s="105"/>
      <c r="E112" s="105"/>
      <c r="F112" s="105"/>
      <c r="G112" s="105"/>
      <c r="H112" s="105"/>
      <c r="I112" s="105"/>
      <c r="J112" s="106">
        <f>ROUND(J96+J104,2)</f>
        <v>0</v>
      </c>
      <c r="K112" s="105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hidden="1" customHeight="1">
      <c r="A113" s="34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1.25" hidden="1"/>
    <row r="115" spans="1:31" ht="11.25" hidden="1"/>
    <row r="116" spans="1:31" ht="11.25" hidden="1"/>
    <row r="117" spans="1:31" s="2" customFormat="1" ht="6.95" customHeight="1">
      <c r="A117" s="34"/>
      <c r="B117" s="51"/>
      <c r="C117" s="52"/>
      <c r="D117" s="52"/>
      <c r="E117" s="52"/>
      <c r="F117" s="52"/>
      <c r="G117" s="52"/>
      <c r="H117" s="52"/>
      <c r="I117" s="52"/>
      <c r="J117" s="52"/>
      <c r="K117" s="52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1" t="s">
        <v>127</v>
      </c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7" t="s">
        <v>16</v>
      </c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4"/>
      <c r="D121" s="34"/>
      <c r="E121" s="280" t="str">
        <f>E7</f>
        <v>Parkoviště na ul. Smetanov Sady v Novém Jičíně</v>
      </c>
      <c r="F121" s="281"/>
      <c r="G121" s="281"/>
      <c r="H121" s="281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7" t="s">
        <v>105</v>
      </c>
      <c r="D122" s="34"/>
      <c r="E122" s="34"/>
      <c r="F122" s="34"/>
      <c r="G122" s="34"/>
      <c r="H122" s="34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4"/>
      <c r="D123" s="34"/>
      <c r="E123" s="235" t="str">
        <f>E9</f>
        <v>111b - Smetanovy Sady - výsadba, vegetační úpravy</v>
      </c>
      <c r="F123" s="282"/>
      <c r="G123" s="282"/>
      <c r="H123" s="282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7" t="s">
        <v>20</v>
      </c>
      <c r="D125" s="34"/>
      <c r="E125" s="34"/>
      <c r="F125" s="25" t="str">
        <f>F12</f>
        <v>Nový Jičín</v>
      </c>
      <c r="G125" s="34"/>
      <c r="H125" s="34"/>
      <c r="I125" s="27" t="s">
        <v>22</v>
      </c>
      <c r="J125" s="57" t="str">
        <f>IF(J12="","",J12)</f>
        <v>15. 3. 2022</v>
      </c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7" t="s">
        <v>24</v>
      </c>
      <c r="D127" s="34"/>
      <c r="E127" s="34"/>
      <c r="F127" s="25" t="str">
        <f>E15</f>
        <v>Město Nový Jičín</v>
      </c>
      <c r="G127" s="34"/>
      <c r="H127" s="34"/>
      <c r="I127" s="27" t="s">
        <v>30</v>
      </c>
      <c r="J127" s="30" t="str">
        <f>E21</f>
        <v>DOPRAPLAN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7" t="s">
        <v>28</v>
      </c>
      <c r="D128" s="34"/>
      <c r="E128" s="34"/>
      <c r="F128" s="25" t="str">
        <f>IF(E18="","",E18)</f>
        <v>Vyplň údaj</v>
      </c>
      <c r="G128" s="34"/>
      <c r="H128" s="34"/>
      <c r="I128" s="27" t="s">
        <v>33</v>
      </c>
      <c r="J128" s="30" t="str">
        <f>E24</f>
        <v xml:space="preserve">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43"/>
      <c r="B130" s="144"/>
      <c r="C130" s="145" t="s">
        <v>128</v>
      </c>
      <c r="D130" s="146" t="s">
        <v>63</v>
      </c>
      <c r="E130" s="146" t="s">
        <v>59</v>
      </c>
      <c r="F130" s="146" t="s">
        <v>60</v>
      </c>
      <c r="G130" s="146" t="s">
        <v>129</v>
      </c>
      <c r="H130" s="146" t="s">
        <v>130</v>
      </c>
      <c r="I130" s="146" t="s">
        <v>131</v>
      </c>
      <c r="J130" s="147" t="s">
        <v>110</v>
      </c>
      <c r="K130" s="148" t="s">
        <v>132</v>
      </c>
      <c r="L130" s="149"/>
      <c r="M130" s="64" t="s">
        <v>1</v>
      </c>
      <c r="N130" s="65" t="s">
        <v>42</v>
      </c>
      <c r="O130" s="65" t="s">
        <v>133</v>
      </c>
      <c r="P130" s="65" t="s">
        <v>134</v>
      </c>
      <c r="Q130" s="65" t="s">
        <v>135</v>
      </c>
      <c r="R130" s="65" t="s">
        <v>136</v>
      </c>
      <c r="S130" s="65" t="s">
        <v>137</v>
      </c>
      <c r="T130" s="66" t="s">
        <v>138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65" s="2" customFormat="1" ht="22.9" customHeight="1">
      <c r="A131" s="34"/>
      <c r="B131" s="35"/>
      <c r="C131" s="71" t="s">
        <v>139</v>
      </c>
      <c r="D131" s="34"/>
      <c r="E131" s="34"/>
      <c r="F131" s="34"/>
      <c r="G131" s="34"/>
      <c r="H131" s="34"/>
      <c r="I131" s="34"/>
      <c r="J131" s="150">
        <f>BK131</f>
        <v>0</v>
      </c>
      <c r="K131" s="34"/>
      <c r="L131" s="35"/>
      <c r="M131" s="67"/>
      <c r="N131" s="58"/>
      <c r="O131" s="68"/>
      <c r="P131" s="151">
        <f>P132</f>
        <v>0</v>
      </c>
      <c r="Q131" s="68"/>
      <c r="R131" s="151">
        <f>R132</f>
        <v>1.6920029999999999</v>
      </c>
      <c r="S131" s="68"/>
      <c r="T131" s="152">
        <f>T132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77</v>
      </c>
      <c r="AU131" s="17" t="s">
        <v>112</v>
      </c>
      <c r="BK131" s="153">
        <f>BK132</f>
        <v>0</v>
      </c>
    </row>
    <row r="132" spans="1:65" s="12" customFormat="1" ht="25.9" customHeight="1">
      <c r="B132" s="154"/>
      <c r="D132" s="155" t="s">
        <v>77</v>
      </c>
      <c r="E132" s="156" t="s">
        <v>233</v>
      </c>
      <c r="F132" s="156" t="s">
        <v>234</v>
      </c>
      <c r="I132" s="157"/>
      <c r="J132" s="158">
        <f>BK132</f>
        <v>0</v>
      </c>
      <c r="L132" s="154"/>
      <c r="M132" s="159"/>
      <c r="N132" s="160"/>
      <c r="O132" s="160"/>
      <c r="P132" s="161">
        <f>P133+P185+P204+P205</f>
        <v>0</v>
      </c>
      <c r="Q132" s="160"/>
      <c r="R132" s="161">
        <f>R133+R185+R204+R205</f>
        <v>1.6920029999999999</v>
      </c>
      <c r="S132" s="160"/>
      <c r="T132" s="162">
        <f>T133+T185+T204+T205</f>
        <v>0</v>
      </c>
      <c r="AR132" s="155" t="s">
        <v>86</v>
      </c>
      <c r="AT132" s="163" t="s">
        <v>77</v>
      </c>
      <c r="AU132" s="163" t="s">
        <v>78</v>
      </c>
      <c r="AY132" s="155" t="s">
        <v>142</v>
      </c>
      <c r="BK132" s="164">
        <f>BK133+BK185+BK204+BK205</f>
        <v>0</v>
      </c>
    </row>
    <row r="133" spans="1:65" s="12" customFormat="1" ht="22.9" customHeight="1">
      <c r="B133" s="154"/>
      <c r="D133" s="155" t="s">
        <v>77</v>
      </c>
      <c r="E133" s="165" t="s">
        <v>86</v>
      </c>
      <c r="F133" s="165" t="s">
        <v>235</v>
      </c>
      <c r="I133" s="157"/>
      <c r="J133" s="166">
        <f>BK133</f>
        <v>0</v>
      </c>
      <c r="L133" s="154"/>
      <c r="M133" s="159"/>
      <c r="N133" s="160"/>
      <c r="O133" s="160"/>
      <c r="P133" s="161">
        <f>SUM(P134:P184)</f>
        <v>0</v>
      </c>
      <c r="Q133" s="160"/>
      <c r="R133" s="161">
        <f>SUM(R134:R184)</f>
        <v>1.6920029999999999</v>
      </c>
      <c r="S133" s="160"/>
      <c r="T133" s="162">
        <f>SUM(T134:T184)</f>
        <v>0</v>
      </c>
      <c r="AR133" s="155" t="s">
        <v>86</v>
      </c>
      <c r="AT133" s="163" t="s">
        <v>77</v>
      </c>
      <c r="AU133" s="163" t="s">
        <v>86</v>
      </c>
      <c r="AY133" s="155" t="s">
        <v>142</v>
      </c>
      <c r="BK133" s="164">
        <f>SUM(BK134:BK184)</f>
        <v>0</v>
      </c>
    </row>
    <row r="134" spans="1:65" s="2" customFormat="1" ht="24.2" customHeight="1">
      <c r="A134" s="34"/>
      <c r="B134" s="135"/>
      <c r="C134" s="167" t="s">
        <v>86</v>
      </c>
      <c r="D134" s="167" t="s">
        <v>145</v>
      </c>
      <c r="E134" s="168" t="s">
        <v>745</v>
      </c>
      <c r="F134" s="169" t="s">
        <v>746</v>
      </c>
      <c r="G134" s="170" t="s">
        <v>238</v>
      </c>
      <c r="H134" s="171">
        <v>420</v>
      </c>
      <c r="I134" s="172"/>
      <c r="J134" s="173">
        <f>ROUND(I134*H134,2)</f>
        <v>0</v>
      </c>
      <c r="K134" s="174"/>
      <c r="L134" s="35"/>
      <c r="M134" s="175" t="s">
        <v>1</v>
      </c>
      <c r="N134" s="176" t="s">
        <v>43</v>
      </c>
      <c r="O134" s="60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164</v>
      </c>
      <c r="AT134" s="179" t="s">
        <v>145</v>
      </c>
      <c r="AU134" s="179" t="s">
        <v>88</v>
      </c>
      <c r="AY134" s="17" t="s">
        <v>142</v>
      </c>
      <c r="BE134" s="100">
        <f>IF(N134="základní",J134,0)</f>
        <v>0</v>
      </c>
      <c r="BF134" s="100">
        <f>IF(N134="snížená",J134,0)</f>
        <v>0</v>
      </c>
      <c r="BG134" s="100">
        <f>IF(N134="zákl. přenesená",J134,0)</f>
        <v>0</v>
      </c>
      <c r="BH134" s="100">
        <f>IF(N134="sníž. přenesená",J134,0)</f>
        <v>0</v>
      </c>
      <c r="BI134" s="100">
        <f>IF(N134="nulová",J134,0)</f>
        <v>0</v>
      </c>
      <c r="BJ134" s="17" t="s">
        <v>86</v>
      </c>
      <c r="BK134" s="100">
        <f>ROUND(I134*H134,2)</f>
        <v>0</v>
      </c>
      <c r="BL134" s="17" t="s">
        <v>164</v>
      </c>
      <c r="BM134" s="179" t="s">
        <v>747</v>
      </c>
    </row>
    <row r="135" spans="1:65" s="2" customFormat="1" ht="19.5">
      <c r="A135" s="34"/>
      <c r="B135" s="35"/>
      <c r="C135" s="34"/>
      <c r="D135" s="180" t="s">
        <v>151</v>
      </c>
      <c r="E135" s="34"/>
      <c r="F135" s="181" t="s">
        <v>748</v>
      </c>
      <c r="G135" s="34"/>
      <c r="H135" s="34"/>
      <c r="I135" s="136"/>
      <c r="J135" s="34"/>
      <c r="K135" s="34"/>
      <c r="L135" s="35"/>
      <c r="M135" s="182"/>
      <c r="N135" s="183"/>
      <c r="O135" s="60"/>
      <c r="P135" s="60"/>
      <c r="Q135" s="60"/>
      <c r="R135" s="60"/>
      <c r="S135" s="60"/>
      <c r="T135" s="6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151</v>
      </c>
      <c r="AU135" s="17" t="s">
        <v>88</v>
      </c>
    </row>
    <row r="136" spans="1:65" s="13" customFormat="1" ht="11.25">
      <c r="B136" s="184"/>
      <c r="D136" s="180" t="s">
        <v>153</v>
      </c>
      <c r="E136" s="185" t="s">
        <v>1</v>
      </c>
      <c r="F136" s="186" t="s">
        <v>198</v>
      </c>
      <c r="H136" s="187">
        <v>420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5" t="s">
        <v>153</v>
      </c>
      <c r="AU136" s="185" t="s">
        <v>88</v>
      </c>
      <c r="AV136" s="13" t="s">
        <v>88</v>
      </c>
      <c r="AW136" s="13" t="s">
        <v>32</v>
      </c>
      <c r="AX136" s="13" t="s">
        <v>86</v>
      </c>
      <c r="AY136" s="185" t="s">
        <v>142</v>
      </c>
    </row>
    <row r="137" spans="1:65" s="2" customFormat="1" ht="24.2" customHeight="1">
      <c r="A137" s="34"/>
      <c r="B137" s="135"/>
      <c r="C137" s="167" t="s">
        <v>88</v>
      </c>
      <c r="D137" s="167" t="s">
        <v>145</v>
      </c>
      <c r="E137" s="168" t="s">
        <v>300</v>
      </c>
      <c r="F137" s="169" t="s">
        <v>749</v>
      </c>
      <c r="G137" s="170" t="s">
        <v>288</v>
      </c>
      <c r="H137" s="171">
        <v>39.200000000000003</v>
      </c>
      <c r="I137" s="172"/>
      <c r="J137" s="173">
        <f>ROUND(I137*H137,2)</f>
        <v>0</v>
      </c>
      <c r="K137" s="174"/>
      <c r="L137" s="35"/>
      <c r="M137" s="175" t="s">
        <v>1</v>
      </c>
      <c r="N137" s="176" t="s">
        <v>43</v>
      </c>
      <c r="O137" s="60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164</v>
      </c>
      <c r="AT137" s="179" t="s">
        <v>145</v>
      </c>
      <c r="AU137" s="179" t="s">
        <v>88</v>
      </c>
      <c r="AY137" s="17" t="s">
        <v>142</v>
      </c>
      <c r="BE137" s="100">
        <f>IF(N137="základní",J137,0)</f>
        <v>0</v>
      </c>
      <c r="BF137" s="100">
        <f>IF(N137="snížená",J137,0)</f>
        <v>0</v>
      </c>
      <c r="BG137" s="100">
        <f>IF(N137="zákl. přenesená",J137,0)</f>
        <v>0</v>
      </c>
      <c r="BH137" s="100">
        <f>IF(N137="sníž. přenesená",J137,0)</f>
        <v>0</v>
      </c>
      <c r="BI137" s="100">
        <f>IF(N137="nulová",J137,0)</f>
        <v>0</v>
      </c>
      <c r="BJ137" s="17" t="s">
        <v>86</v>
      </c>
      <c r="BK137" s="100">
        <f>ROUND(I137*H137,2)</f>
        <v>0</v>
      </c>
      <c r="BL137" s="17" t="s">
        <v>164</v>
      </c>
      <c r="BM137" s="179" t="s">
        <v>88</v>
      </c>
    </row>
    <row r="138" spans="1:65" s="2" customFormat="1" ht="19.5">
      <c r="A138" s="34"/>
      <c r="B138" s="35"/>
      <c r="C138" s="34"/>
      <c r="D138" s="180" t="s">
        <v>151</v>
      </c>
      <c r="E138" s="34"/>
      <c r="F138" s="181" t="s">
        <v>749</v>
      </c>
      <c r="G138" s="34"/>
      <c r="H138" s="34"/>
      <c r="I138" s="136"/>
      <c r="J138" s="34"/>
      <c r="K138" s="34"/>
      <c r="L138" s="35"/>
      <c r="M138" s="182"/>
      <c r="N138" s="183"/>
      <c r="O138" s="60"/>
      <c r="P138" s="60"/>
      <c r="Q138" s="60"/>
      <c r="R138" s="60"/>
      <c r="S138" s="60"/>
      <c r="T138" s="6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151</v>
      </c>
      <c r="AU138" s="17" t="s">
        <v>88</v>
      </c>
    </row>
    <row r="139" spans="1:65" s="15" customFormat="1" ht="11.25">
      <c r="B139" s="204"/>
      <c r="D139" s="180" t="s">
        <v>153</v>
      </c>
      <c r="E139" s="205" t="s">
        <v>1</v>
      </c>
      <c r="F139" s="206" t="s">
        <v>750</v>
      </c>
      <c r="H139" s="205" t="s">
        <v>1</v>
      </c>
      <c r="I139" s="207"/>
      <c r="L139" s="204"/>
      <c r="M139" s="208"/>
      <c r="N139" s="209"/>
      <c r="O139" s="209"/>
      <c r="P139" s="209"/>
      <c r="Q139" s="209"/>
      <c r="R139" s="209"/>
      <c r="S139" s="209"/>
      <c r="T139" s="210"/>
      <c r="AT139" s="205" t="s">
        <v>153</v>
      </c>
      <c r="AU139" s="205" t="s">
        <v>88</v>
      </c>
      <c r="AV139" s="15" t="s">
        <v>86</v>
      </c>
      <c r="AW139" s="15" t="s">
        <v>32</v>
      </c>
      <c r="AX139" s="15" t="s">
        <v>78</v>
      </c>
      <c r="AY139" s="205" t="s">
        <v>142</v>
      </c>
    </row>
    <row r="140" spans="1:65" s="13" customFormat="1" ht="11.25">
      <c r="B140" s="184"/>
      <c r="D140" s="180" t="s">
        <v>153</v>
      </c>
      <c r="E140" s="185" t="s">
        <v>1</v>
      </c>
      <c r="F140" s="186" t="s">
        <v>751</v>
      </c>
      <c r="H140" s="187">
        <v>39.200000000000003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5" t="s">
        <v>153</v>
      </c>
      <c r="AU140" s="185" t="s">
        <v>88</v>
      </c>
      <c r="AV140" s="13" t="s">
        <v>88</v>
      </c>
      <c r="AW140" s="13" t="s">
        <v>32</v>
      </c>
      <c r="AX140" s="13" t="s">
        <v>78</v>
      </c>
      <c r="AY140" s="185" t="s">
        <v>142</v>
      </c>
    </row>
    <row r="141" spans="1:65" s="14" customFormat="1" ht="11.25">
      <c r="B141" s="196"/>
      <c r="D141" s="180" t="s">
        <v>153</v>
      </c>
      <c r="E141" s="197" t="s">
        <v>1</v>
      </c>
      <c r="F141" s="198" t="s">
        <v>260</v>
      </c>
      <c r="H141" s="199">
        <v>39.200000000000003</v>
      </c>
      <c r="I141" s="200"/>
      <c r="L141" s="196"/>
      <c r="M141" s="201"/>
      <c r="N141" s="202"/>
      <c r="O141" s="202"/>
      <c r="P141" s="202"/>
      <c r="Q141" s="202"/>
      <c r="R141" s="202"/>
      <c r="S141" s="202"/>
      <c r="T141" s="203"/>
      <c r="AT141" s="197" t="s">
        <v>153</v>
      </c>
      <c r="AU141" s="197" t="s">
        <v>88</v>
      </c>
      <c r="AV141" s="14" t="s">
        <v>164</v>
      </c>
      <c r="AW141" s="14" t="s">
        <v>32</v>
      </c>
      <c r="AX141" s="14" t="s">
        <v>86</v>
      </c>
      <c r="AY141" s="197" t="s">
        <v>142</v>
      </c>
    </row>
    <row r="142" spans="1:65" s="2" customFormat="1" ht="24.2" customHeight="1">
      <c r="A142" s="34"/>
      <c r="B142" s="135"/>
      <c r="C142" s="167" t="s">
        <v>159</v>
      </c>
      <c r="D142" s="167" t="s">
        <v>145</v>
      </c>
      <c r="E142" s="168" t="s">
        <v>752</v>
      </c>
      <c r="F142" s="169" t="s">
        <v>753</v>
      </c>
      <c r="G142" s="170" t="s">
        <v>288</v>
      </c>
      <c r="H142" s="171">
        <v>39.200000000000003</v>
      </c>
      <c r="I142" s="172"/>
      <c r="J142" s="173">
        <f>ROUND(I142*H142,2)</f>
        <v>0</v>
      </c>
      <c r="K142" s="174"/>
      <c r="L142" s="35"/>
      <c r="M142" s="175" t="s">
        <v>1</v>
      </c>
      <c r="N142" s="176" t="s">
        <v>43</v>
      </c>
      <c r="O142" s="60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164</v>
      </c>
      <c r="AT142" s="179" t="s">
        <v>145</v>
      </c>
      <c r="AU142" s="179" t="s">
        <v>88</v>
      </c>
      <c r="AY142" s="17" t="s">
        <v>142</v>
      </c>
      <c r="BE142" s="100">
        <f>IF(N142="základní",J142,0)</f>
        <v>0</v>
      </c>
      <c r="BF142" s="100">
        <f>IF(N142="snížená",J142,0)</f>
        <v>0</v>
      </c>
      <c r="BG142" s="100">
        <f>IF(N142="zákl. přenesená",J142,0)</f>
        <v>0</v>
      </c>
      <c r="BH142" s="100">
        <f>IF(N142="sníž. přenesená",J142,0)</f>
        <v>0</v>
      </c>
      <c r="BI142" s="100">
        <f>IF(N142="nulová",J142,0)</f>
        <v>0</v>
      </c>
      <c r="BJ142" s="17" t="s">
        <v>86</v>
      </c>
      <c r="BK142" s="100">
        <f>ROUND(I142*H142,2)</f>
        <v>0</v>
      </c>
      <c r="BL142" s="17" t="s">
        <v>164</v>
      </c>
      <c r="BM142" s="179" t="s">
        <v>164</v>
      </c>
    </row>
    <row r="143" spans="1:65" s="2" customFormat="1" ht="19.5">
      <c r="A143" s="34"/>
      <c r="B143" s="35"/>
      <c r="C143" s="34"/>
      <c r="D143" s="180" t="s">
        <v>151</v>
      </c>
      <c r="E143" s="34"/>
      <c r="F143" s="181" t="s">
        <v>753</v>
      </c>
      <c r="G143" s="34"/>
      <c r="H143" s="34"/>
      <c r="I143" s="136"/>
      <c r="J143" s="34"/>
      <c r="K143" s="34"/>
      <c r="L143" s="35"/>
      <c r="M143" s="182"/>
      <c r="N143" s="183"/>
      <c r="O143" s="60"/>
      <c r="P143" s="60"/>
      <c r="Q143" s="60"/>
      <c r="R143" s="60"/>
      <c r="S143" s="60"/>
      <c r="T143" s="6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151</v>
      </c>
      <c r="AU143" s="17" t="s">
        <v>88</v>
      </c>
    </row>
    <row r="144" spans="1:65" s="13" customFormat="1" ht="11.25">
      <c r="B144" s="184"/>
      <c r="D144" s="180" t="s">
        <v>153</v>
      </c>
      <c r="E144" s="185" t="s">
        <v>1</v>
      </c>
      <c r="F144" s="186" t="s">
        <v>751</v>
      </c>
      <c r="H144" s="187">
        <v>39.200000000000003</v>
      </c>
      <c r="I144" s="188"/>
      <c r="L144" s="184"/>
      <c r="M144" s="189"/>
      <c r="N144" s="190"/>
      <c r="O144" s="190"/>
      <c r="P144" s="190"/>
      <c r="Q144" s="190"/>
      <c r="R144" s="190"/>
      <c r="S144" s="190"/>
      <c r="T144" s="191"/>
      <c r="AT144" s="185" t="s">
        <v>153</v>
      </c>
      <c r="AU144" s="185" t="s">
        <v>88</v>
      </c>
      <c r="AV144" s="13" t="s">
        <v>88</v>
      </c>
      <c r="AW144" s="13" t="s">
        <v>32</v>
      </c>
      <c r="AX144" s="13" t="s">
        <v>86</v>
      </c>
      <c r="AY144" s="185" t="s">
        <v>142</v>
      </c>
    </row>
    <row r="145" spans="1:65" s="2" customFormat="1" ht="24.2" customHeight="1">
      <c r="A145" s="34"/>
      <c r="B145" s="135"/>
      <c r="C145" s="167" t="s">
        <v>164</v>
      </c>
      <c r="D145" s="167" t="s">
        <v>145</v>
      </c>
      <c r="E145" s="168" t="s">
        <v>754</v>
      </c>
      <c r="F145" s="169" t="s">
        <v>755</v>
      </c>
      <c r="G145" s="170" t="s">
        <v>238</v>
      </c>
      <c r="H145" s="171">
        <v>196</v>
      </c>
      <c r="I145" s="172"/>
      <c r="J145" s="173">
        <f>ROUND(I145*H145,2)</f>
        <v>0</v>
      </c>
      <c r="K145" s="174"/>
      <c r="L145" s="35"/>
      <c r="M145" s="175" t="s">
        <v>1</v>
      </c>
      <c r="N145" s="176" t="s">
        <v>43</v>
      </c>
      <c r="O145" s="60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164</v>
      </c>
      <c r="AT145" s="179" t="s">
        <v>145</v>
      </c>
      <c r="AU145" s="179" t="s">
        <v>88</v>
      </c>
      <c r="AY145" s="17" t="s">
        <v>142</v>
      </c>
      <c r="BE145" s="100">
        <f>IF(N145="základní",J145,0)</f>
        <v>0</v>
      </c>
      <c r="BF145" s="100">
        <f>IF(N145="snížená",J145,0)</f>
        <v>0</v>
      </c>
      <c r="BG145" s="100">
        <f>IF(N145="zákl. přenesená",J145,0)</f>
        <v>0</v>
      </c>
      <c r="BH145" s="100">
        <f>IF(N145="sníž. přenesená",J145,0)</f>
        <v>0</v>
      </c>
      <c r="BI145" s="100">
        <f>IF(N145="nulová",J145,0)</f>
        <v>0</v>
      </c>
      <c r="BJ145" s="17" t="s">
        <v>86</v>
      </c>
      <c r="BK145" s="100">
        <f>ROUND(I145*H145,2)</f>
        <v>0</v>
      </c>
      <c r="BL145" s="17" t="s">
        <v>164</v>
      </c>
      <c r="BM145" s="179" t="s">
        <v>756</v>
      </c>
    </row>
    <row r="146" spans="1:65" s="2" customFormat="1" ht="19.5">
      <c r="A146" s="34"/>
      <c r="B146" s="35"/>
      <c r="C146" s="34"/>
      <c r="D146" s="180" t="s">
        <v>151</v>
      </c>
      <c r="E146" s="34"/>
      <c r="F146" s="181" t="s">
        <v>757</v>
      </c>
      <c r="G146" s="34"/>
      <c r="H146" s="34"/>
      <c r="I146" s="136"/>
      <c r="J146" s="34"/>
      <c r="K146" s="34"/>
      <c r="L146" s="35"/>
      <c r="M146" s="182"/>
      <c r="N146" s="183"/>
      <c r="O146" s="60"/>
      <c r="P146" s="60"/>
      <c r="Q146" s="60"/>
      <c r="R146" s="60"/>
      <c r="S146" s="60"/>
      <c r="T146" s="61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151</v>
      </c>
      <c r="AU146" s="17" t="s">
        <v>88</v>
      </c>
    </row>
    <row r="147" spans="1:65" s="13" customFormat="1" ht="11.25">
      <c r="B147" s="184"/>
      <c r="D147" s="180" t="s">
        <v>153</v>
      </c>
      <c r="E147" s="185" t="s">
        <v>1</v>
      </c>
      <c r="F147" s="186" t="s">
        <v>758</v>
      </c>
      <c r="H147" s="187">
        <v>196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5" t="s">
        <v>153</v>
      </c>
      <c r="AU147" s="185" t="s">
        <v>88</v>
      </c>
      <c r="AV147" s="13" t="s">
        <v>88</v>
      </c>
      <c r="AW147" s="13" t="s">
        <v>32</v>
      </c>
      <c r="AX147" s="13" t="s">
        <v>86</v>
      </c>
      <c r="AY147" s="185" t="s">
        <v>142</v>
      </c>
    </row>
    <row r="148" spans="1:65" s="2" customFormat="1" ht="24.2" customHeight="1">
      <c r="A148" s="34"/>
      <c r="B148" s="135"/>
      <c r="C148" s="167" t="s">
        <v>141</v>
      </c>
      <c r="D148" s="167" t="s">
        <v>145</v>
      </c>
      <c r="E148" s="168" t="s">
        <v>759</v>
      </c>
      <c r="F148" s="169" t="s">
        <v>760</v>
      </c>
      <c r="G148" s="170" t="s">
        <v>238</v>
      </c>
      <c r="H148" s="171">
        <v>196</v>
      </c>
      <c r="I148" s="172"/>
      <c r="J148" s="173">
        <f>ROUND(I148*H148,2)</f>
        <v>0</v>
      </c>
      <c r="K148" s="174"/>
      <c r="L148" s="35"/>
      <c r="M148" s="175" t="s">
        <v>1</v>
      </c>
      <c r="N148" s="176" t="s">
        <v>43</v>
      </c>
      <c r="O148" s="60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164</v>
      </c>
      <c r="AT148" s="179" t="s">
        <v>145</v>
      </c>
      <c r="AU148" s="179" t="s">
        <v>88</v>
      </c>
      <c r="AY148" s="17" t="s">
        <v>142</v>
      </c>
      <c r="BE148" s="100">
        <f>IF(N148="základní",J148,0)</f>
        <v>0</v>
      </c>
      <c r="BF148" s="100">
        <f>IF(N148="snížená",J148,0)</f>
        <v>0</v>
      </c>
      <c r="BG148" s="100">
        <f>IF(N148="zákl. přenesená",J148,0)</f>
        <v>0</v>
      </c>
      <c r="BH148" s="100">
        <f>IF(N148="sníž. přenesená",J148,0)</f>
        <v>0</v>
      </c>
      <c r="BI148" s="100">
        <f>IF(N148="nulová",J148,0)</f>
        <v>0</v>
      </c>
      <c r="BJ148" s="17" t="s">
        <v>86</v>
      </c>
      <c r="BK148" s="100">
        <f>ROUND(I148*H148,2)</f>
        <v>0</v>
      </c>
      <c r="BL148" s="17" t="s">
        <v>164</v>
      </c>
      <c r="BM148" s="179" t="s">
        <v>185</v>
      </c>
    </row>
    <row r="149" spans="1:65" s="2" customFormat="1" ht="19.5">
      <c r="A149" s="34"/>
      <c r="B149" s="35"/>
      <c r="C149" s="34"/>
      <c r="D149" s="180" t="s">
        <v>151</v>
      </c>
      <c r="E149" s="34"/>
      <c r="F149" s="181" t="s">
        <v>760</v>
      </c>
      <c r="G149" s="34"/>
      <c r="H149" s="34"/>
      <c r="I149" s="136"/>
      <c r="J149" s="34"/>
      <c r="K149" s="34"/>
      <c r="L149" s="35"/>
      <c r="M149" s="182"/>
      <c r="N149" s="183"/>
      <c r="O149" s="60"/>
      <c r="P149" s="60"/>
      <c r="Q149" s="60"/>
      <c r="R149" s="60"/>
      <c r="S149" s="60"/>
      <c r="T149" s="6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151</v>
      </c>
      <c r="AU149" s="17" t="s">
        <v>88</v>
      </c>
    </row>
    <row r="150" spans="1:65" s="13" customFormat="1" ht="11.25">
      <c r="B150" s="184"/>
      <c r="D150" s="180" t="s">
        <v>153</v>
      </c>
      <c r="E150" s="185" t="s">
        <v>1</v>
      </c>
      <c r="F150" s="186" t="s">
        <v>761</v>
      </c>
      <c r="H150" s="187">
        <v>196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5" t="s">
        <v>153</v>
      </c>
      <c r="AU150" s="185" t="s">
        <v>88</v>
      </c>
      <c r="AV150" s="13" t="s">
        <v>88</v>
      </c>
      <c r="AW150" s="13" t="s">
        <v>32</v>
      </c>
      <c r="AX150" s="13" t="s">
        <v>78</v>
      </c>
      <c r="AY150" s="185" t="s">
        <v>142</v>
      </c>
    </row>
    <row r="151" spans="1:65" s="14" customFormat="1" ht="11.25">
      <c r="B151" s="196"/>
      <c r="D151" s="180" t="s">
        <v>153</v>
      </c>
      <c r="E151" s="197" t="s">
        <v>1</v>
      </c>
      <c r="F151" s="198" t="s">
        <v>260</v>
      </c>
      <c r="H151" s="199">
        <v>196</v>
      </c>
      <c r="I151" s="200"/>
      <c r="L151" s="196"/>
      <c r="M151" s="201"/>
      <c r="N151" s="202"/>
      <c r="O151" s="202"/>
      <c r="P151" s="202"/>
      <c r="Q151" s="202"/>
      <c r="R151" s="202"/>
      <c r="S151" s="202"/>
      <c r="T151" s="203"/>
      <c r="AT151" s="197" t="s">
        <v>153</v>
      </c>
      <c r="AU151" s="197" t="s">
        <v>88</v>
      </c>
      <c r="AV151" s="14" t="s">
        <v>164</v>
      </c>
      <c r="AW151" s="14" t="s">
        <v>32</v>
      </c>
      <c r="AX151" s="14" t="s">
        <v>86</v>
      </c>
      <c r="AY151" s="197" t="s">
        <v>142</v>
      </c>
    </row>
    <row r="152" spans="1:65" s="2" customFormat="1" ht="16.5" customHeight="1">
      <c r="A152" s="34"/>
      <c r="B152" s="135"/>
      <c r="C152" s="211" t="s">
        <v>173</v>
      </c>
      <c r="D152" s="211" t="s">
        <v>350</v>
      </c>
      <c r="E152" s="212" t="s">
        <v>762</v>
      </c>
      <c r="F152" s="213" t="s">
        <v>763</v>
      </c>
      <c r="G152" s="214" t="s">
        <v>764</v>
      </c>
      <c r="H152" s="215">
        <v>5.968</v>
      </c>
      <c r="I152" s="216"/>
      <c r="J152" s="217">
        <f>ROUND(I152*H152,2)</f>
        <v>0</v>
      </c>
      <c r="K152" s="218"/>
      <c r="L152" s="219"/>
      <c r="M152" s="220" t="s">
        <v>1</v>
      </c>
      <c r="N152" s="221" t="s">
        <v>43</v>
      </c>
      <c r="O152" s="60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185</v>
      </c>
      <c r="AT152" s="179" t="s">
        <v>350</v>
      </c>
      <c r="AU152" s="179" t="s">
        <v>88</v>
      </c>
      <c r="AY152" s="17" t="s">
        <v>142</v>
      </c>
      <c r="BE152" s="100">
        <f>IF(N152="základní",J152,0)</f>
        <v>0</v>
      </c>
      <c r="BF152" s="100">
        <f>IF(N152="snížená",J152,0)</f>
        <v>0</v>
      </c>
      <c r="BG152" s="100">
        <f>IF(N152="zákl. přenesená",J152,0)</f>
        <v>0</v>
      </c>
      <c r="BH152" s="100">
        <f>IF(N152="sníž. přenesená",J152,0)</f>
        <v>0</v>
      </c>
      <c r="BI152" s="100">
        <f>IF(N152="nulová",J152,0)</f>
        <v>0</v>
      </c>
      <c r="BJ152" s="17" t="s">
        <v>86</v>
      </c>
      <c r="BK152" s="100">
        <f>ROUND(I152*H152,2)</f>
        <v>0</v>
      </c>
      <c r="BL152" s="17" t="s">
        <v>164</v>
      </c>
      <c r="BM152" s="179" t="s">
        <v>285</v>
      </c>
    </row>
    <row r="153" spans="1:65" s="2" customFormat="1" ht="11.25">
      <c r="A153" s="34"/>
      <c r="B153" s="35"/>
      <c r="C153" s="34"/>
      <c r="D153" s="180" t="s">
        <v>151</v>
      </c>
      <c r="E153" s="34"/>
      <c r="F153" s="181" t="s">
        <v>763</v>
      </c>
      <c r="G153" s="34"/>
      <c r="H153" s="34"/>
      <c r="I153" s="136"/>
      <c r="J153" s="34"/>
      <c r="K153" s="34"/>
      <c r="L153" s="35"/>
      <c r="M153" s="182"/>
      <c r="N153" s="183"/>
      <c r="O153" s="60"/>
      <c r="P153" s="60"/>
      <c r="Q153" s="60"/>
      <c r="R153" s="60"/>
      <c r="S153" s="60"/>
      <c r="T153" s="6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151</v>
      </c>
      <c r="AU153" s="17" t="s">
        <v>88</v>
      </c>
    </row>
    <row r="154" spans="1:65" s="13" customFormat="1" ht="11.25">
      <c r="B154" s="184"/>
      <c r="D154" s="180" t="s">
        <v>153</v>
      </c>
      <c r="E154" s="185" t="s">
        <v>1</v>
      </c>
      <c r="F154" s="186" t="s">
        <v>765</v>
      </c>
      <c r="H154" s="187">
        <v>5.968</v>
      </c>
      <c r="I154" s="188"/>
      <c r="L154" s="184"/>
      <c r="M154" s="189"/>
      <c r="N154" s="190"/>
      <c r="O154" s="190"/>
      <c r="P154" s="190"/>
      <c r="Q154" s="190"/>
      <c r="R154" s="190"/>
      <c r="S154" s="190"/>
      <c r="T154" s="191"/>
      <c r="AT154" s="185" t="s">
        <v>153</v>
      </c>
      <c r="AU154" s="185" t="s">
        <v>88</v>
      </c>
      <c r="AV154" s="13" t="s">
        <v>88</v>
      </c>
      <c r="AW154" s="13" t="s">
        <v>32</v>
      </c>
      <c r="AX154" s="13" t="s">
        <v>78</v>
      </c>
      <c r="AY154" s="185" t="s">
        <v>142</v>
      </c>
    </row>
    <row r="155" spans="1:65" s="14" customFormat="1" ht="11.25">
      <c r="B155" s="196"/>
      <c r="D155" s="180" t="s">
        <v>153</v>
      </c>
      <c r="E155" s="197" t="s">
        <v>1</v>
      </c>
      <c r="F155" s="198" t="s">
        <v>260</v>
      </c>
      <c r="H155" s="199">
        <v>5.968</v>
      </c>
      <c r="I155" s="200"/>
      <c r="L155" s="196"/>
      <c r="M155" s="201"/>
      <c r="N155" s="202"/>
      <c r="O155" s="202"/>
      <c r="P155" s="202"/>
      <c r="Q155" s="202"/>
      <c r="R155" s="202"/>
      <c r="S155" s="202"/>
      <c r="T155" s="203"/>
      <c r="AT155" s="197" t="s">
        <v>153</v>
      </c>
      <c r="AU155" s="197" t="s">
        <v>88</v>
      </c>
      <c r="AV155" s="14" t="s">
        <v>164</v>
      </c>
      <c r="AW155" s="14" t="s">
        <v>32</v>
      </c>
      <c r="AX155" s="14" t="s">
        <v>86</v>
      </c>
      <c r="AY155" s="197" t="s">
        <v>142</v>
      </c>
    </row>
    <row r="156" spans="1:65" s="2" customFormat="1" ht="33" customHeight="1">
      <c r="A156" s="34"/>
      <c r="B156" s="135"/>
      <c r="C156" s="167" t="s">
        <v>179</v>
      </c>
      <c r="D156" s="167" t="s">
        <v>145</v>
      </c>
      <c r="E156" s="168" t="s">
        <v>766</v>
      </c>
      <c r="F156" s="169" t="s">
        <v>767</v>
      </c>
      <c r="G156" s="170" t="s">
        <v>244</v>
      </c>
      <c r="H156" s="171">
        <v>94</v>
      </c>
      <c r="I156" s="172"/>
      <c r="J156" s="173">
        <f>ROUND(I156*H156,2)</f>
        <v>0</v>
      </c>
      <c r="K156" s="174"/>
      <c r="L156" s="35"/>
      <c r="M156" s="175" t="s">
        <v>1</v>
      </c>
      <c r="N156" s="176" t="s">
        <v>43</v>
      </c>
      <c r="O156" s="60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164</v>
      </c>
      <c r="AT156" s="179" t="s">
        <v>145</v>
      </c>
      <c r="AU156" s="179" t="s">
        <v>88</v>
      </c>
      <c r="AY156" s="17" t="s">
        <v>142</v>
      </c>
      <c r="BE156" s="100">
        <f>IF(N156="základní",J156,0)</f>
        <v>0</v>
      </c>
      <c r="BF156" s="100">
        <f>IF(N156="snížená",J156,0)</f>
        <v>0</v>
      </c>
      <c r="BG156" s="100">
        <f>IF(N156="zákl. přenesená",J156,0)</f>
        <v>0</v>
      </c>
      <c r="BH156" s="100">
        <f>IF(N156="sníž. přenesená",J156,0)</f>
        <v>0</v>
      </c>
      <c r="BI156" s="100">
        <f>IF(N156="nulová",J156,0)</f>
        <v>0</v>
      </c>
      <c r="BJ156" s="17" t="s">
        <v>86</v>
      </c>
      <c r="BK156" s="100">
        <f>ROUND(I156*H156,2)</f>
        <v>0</v>
      </c>
      <c r="BL156" s="17" t="s">
        <v>164</v>
      </c>
      <c r="BM156" s="179" t="s">
        <v>768</v>
      </c>
    </row>
    <row r="157" spans="1:65" s="2" customFormat="1" ht="29.25">
      <c r="A157" s="34"/>
      <c r="B157" s="35"/>
      <c r="C157" s="34"/>
      <c r="D157" s="180" t="s">
        <v>151</v>
      </c>
      <c r="E157" s="34"/>
      <c r="F157" s="181" t="s">
        <v>769</v>
      </c>
      <c r="G157" s="34"/>
      <c r="H157" s="34"/>
      <c r="I157" s="136"/>
      <c r="J157" s="34"/>
      <c r="K157" s="34"/>
      <c r="L157" s="35"/>
      <c r="M157" s="182"/>
      <c r="N157" s="183"/>
      <c r="O157" s="60"/>
      <c r="P157" s="60"/>
      <c r="Q157" s="60"/>
      <c r="R157" s="60"/>
      <c r="S157" s="60"/>
      <c r="T157" s="6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151</v>
      </c>
      <c r="AU157" s="17" t="s">
        <v>88</v>
      </c>
    </row>
    <row r="158" spans="1:65" s="13" customFormat="1" ht="11.25">
      <c r="B158" s="184"/>
      <c r="D158" s="180" t="s">
        <v>153</v>
      </c>
      <c r="E158" s="185" t="s">
        <v>1</v>
      </c>
      <c r="F158" s="186" t="s">
        <v>770</v>
      </c>
      <c r="H158" s="187">
        <v>94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5" t="s">
        <v>153</v>
      </c>
      <c r="AU158" s="185" t="s">
        <v>88</v>
      </c>
      <c r="AV158" s="13" t="s">
        <v>88</v>
      </c>
      <c r="AW158" s="13" t="s">
        <v>32</v>
      </c>
      <c r="AX158" s="13" t="s">
        <v>86</v>
      </c>
      <c r="AY158" s="185" t="s">
        <v>142</v>
      </c>
    </row>
    <row r="159" spans="1:65" s="2" customFormat="1" ht="16.5" customHeight="1">
      <c r="A159" s="34"/>
      <c r="B159" s="135"/>
      <c r="C159" s="211" t="s">
        <v>185</v>
      </c>
      <c r="D159" s="211" t="s">
        <v>350</v>
      </c>
      <c r="E159" s="212" t="s">
        <v>771</v>
      </c>
      <c r="F159" s="213" t="s">
        <v>772</v>
      </c>
      <c r="G159" s="214" t="s">
        <v>288</v>
      </c>
      <c r="H159" s="215">
        <v>9.6820000000000004</v>
      </c>
      <c r="I159" s="216"/>
      <c r="J159" s="217">
        <f>ROUND(I159*H159,2)</f>
        <v>0</v>
      </c>
      <c r="K159" s="218"/>
      <c r="L159" s="219"/>
      <c r="M159" s="220" t="s">
        <v>1</v>
      </c>
      <c r="N159" s="221" t="s">
        <v>43</v>
      </c>
      <c r="O159" s="60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185</v>
      </c>
      <c r="AT159" s="179" t="s">
        <v>350</v>
      </c>
      <c r="AU159" s="179" t="s">
        <v>88</v>
      </c>
      <c r="AY159" s="17" t="s">
        <v>142</v>
      </c>
      <c r="BE159" s="100">
        <f>IF(N159="základní",J159,0)</f>
        <v>0</v>
      </c>
      <c r="BF159" s="100">
        <f>IF(N159="snížená",J159,0)</f>
        <v>0</v>
      </c>
      <c r="BG159" s="100">
        <f>IF(N159="zákl. přenesená",J159,0)</f>
        <v>0</v>
      </c>
      <c r="BH159" s="100">
        <f>IF(N159="sníž. přenesená",J159,0)</f>
        <v>0</v>
      </c>
      <c r="BI159" s="100">
        <f>IF(N159="nulová",J159,0)</f>
        <v>0</v>
      </c>
      <c r="BJ159" s="17" t="s">
        <v>86</v>
      </c>
      <c r="BK159" s="100">
        <f>ROUND(I159*H159,2)</f>
        <v>0</v>
      </c>
      <c r="BL159" s="17" t="s">
        <v>164</v>
      </c>
      <c r="BM159" s="179" t="s">
        <v>773</v>
      </c>
    </row>
    <row r="160" spans="1:65" s="2" customFormat="1" ht="11.25">
      <c r="A160" s="34"/>
      <c r="B160" s="35"/>
      <c r="C160" s="34"/>
      <c r="D160" s="180" t="s">
        <v>151</v>
      </c>
      <c r="E160" s="34"/>
      <c r="F160" s="181" t="s">
        <v>772</v>
      </c>
      <c r="G160" s="34"/>
      <c r="H160" s="34"/>
      <c r="I160" s="136"/>
      <c r="J160" s="34"/>
      <c r="K160" s="34"/>
      <c r="L160" s="35"/>
      <c r="M160" s="182"/>
      <c r="N160" s="183"/>
      <c r="O160" s="60"/>
      <c r="P160" s="60"/>
      <c r="Q160" s="60"/>
      <c r="R160" s="60"/>
      <c r="S160" s="60"/>
      <c r="T160" s="61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151</v>
      </c>
      <c r="AU160" s="17" t="s">
        <v>88</v>
      </c>
    </row>
    <row r="161" spans="1:65" s="2" customFormat="1" ht="21.75" customHeight="1">
      <c r="A161" s="34"/>
      <c r="B161" s="135"/>
      <c r="C161" s="167" t="s">
        <v>191</v>
      </c>
      <c r="D161" s="167" t="s">
        <v>145</v>
      </c>
      <c r="E161" s="168" t="s">
        <v>774</v>
      </c>
      <c r="F161" s="169" t="s">
        <v>775</v>
      </c>
      <c r="G161" s="170" t="s">
        <v>238</v>
      </c>
      <c r="H161" s="171">
        <v>196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43</v>
      </c>
      <c r="O161" s="60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164</v>
      </c>
      <c r="AT161" s="179" t="s">
        <v>145</v>
      </c>
      <c r="AU161" s="179" t="s">
        <v>88</v>
      </c>
      <c r="AY161" s="17" t="s">
        <v>142</v>
      </c>
      <c r="BE161" s="100">
        <f>IF(N161="základní",J161,0)</f>
        <v>0</v>
      </c>
      <c r="BF161" s="100">
        <f>IF(N161="snížená",J161,0)</f>
        <v>0</v>
      </c>
      <c r="BG161" s="100">
        <f>IF(N161="zákl. přenesená",J161,0)</f>
        <v>0</v>
      </c>
      <c r="BH161" s="100">
        <f>IF(N161="sníž. přenesená",J161,0)</f>
        <v>0</v>
      </c>
      <c r="BI161" s="100">
        <f>IF(N161="nulová",J161,0)</f>
        <v>0</v>
      </c>
      <c r="BJ161" s="17" t="s">
        <v>86</v>
      </c>
      <c r="BK161" s="100">
        <f>ROUND(I161*H161,2)</f>
        <v>0</v>
      </c>
      <c r="BL161" s="17" t="s">
        <v>164</v>
      </c>
      <c r="BM161" s="179" t="s">
        <v>776</v>
      </c>
    </row>
    <row r="162" spans="1:65" s="2" customFormat="1" ht="11.25">
      <c r="A162" s="34"/>
      <c r="B162" s="35"/>
      <c r="C162" s="34"/>
      <c r="D162" s="180" t="s">
        <v>151</v>
      </c>
      <c r="E162" s="34"/>
      <c r="F162" s="181" t="s">
        <v>777</v>
      </c>
      <c r="G162" s="34"/>
      <c r="H162" s="34"/>
      <c r="I162" s="136"/>
      <c r="J162" s="34"/>
      <c r="K162" s="34"/>
      <c r="L162" s="35"/>
      <c r="M162" s="182"/>
      <c r="N162" s="183"/>
      <c r="O162" s="60"/>
      <c r="P162" s="60"/>
      <c r="Q162" s="60"/>
      <c r="R162" s="60"/>
      <c r="S162" s="60"/>
      <c r="T162" s="61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151</v>
      </c>
      <c r="AU162" s="17" t="s">
        <v>88</v>
      </c>
    </row>
    <row r="163" spans="1:65" s="13" customFormat="1" ht="11.25">
      <c r="B163" s="184"/>
      <c r="D163" s="180" t="s">
        <v>153</v>
      </c>
      <c r="E163" s="185" t="s">
        <v>1</v>
      </c>
      <c r="F163" s="186" t="s">
        <v>761</v>
      </c>
      <c r="H163" s="187">
        <v>196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153</v>
      </c>
      <c r="AU163" s="185" t="s">
        <v>88</v>
      </c>
      <c r="AV163" s="13" t="s">
        <v>88</v>
      </c>
      <c r="AW163" s="13" t="s">
        <v>32</v>
      </c>
      <c r="AX163" s="13" t="s">
        <v>86</v>
      </c>
      <c r="AY163" s="185" t="s">
        <v>142</v>
      </c>
    </row>
    <row r="164" spans="1:65" s="2" customFormat="1" ht="21.75" customHeight="1">
      <c r="A164" s="34"/>
      <c r="B164" s="135"/>
      <c r="C164" s="167" t="s">
        <v>285</v>
      </c>
      <c r="D164" s="167" t="s">
        <v>145</v>
      </c>
      <c r="E164" s="168" t="s">
        <v>778</v>
      </c>
      <c r="F164" s="169" t="s">
        <v>779</v>
      </c>
      <c r="G164" s="170" t="s">
        <v>238</v>
      </c>
      <c r="H164" s="171">
        <v>196</v>
      </c>
      <c r="I164" s="172"/>
      <c r="J164" s="173">
        <f>ROUND(I164*H164,2)</f>
        <v>0</v>
      </c>
      <c r="K164" s="174"/>
      <c r="L164" s="35"/>
      <c r="M164" s="175" t="s">
        <v>1</v>
      </c>
      <c r="N164" s="176" t="s">
        <v>43</v>
      </c>
      <c r="O164" s="60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164</v>
      </c>
      <c r="AT164" s="179" t="s">
        <v>145</v>
      </c>
      <c r="AU164" s="179" t="s">
        <v>88</v>
      </c>
      <c r="AY164" s="17" t="s">
        <v>142</v>
      </c>
      <c r="BE164" s="100">
        <f>IF(N164="základní",J164,0)</f>
        <v>0</v>
      </c>
      <c r="BF164" s="100">
        <f>IF(N164="snížená",J164,0)</f>
        <v>0</v>
      </c>
      <c r="BG164" s="100">
        <f>IF(N164="zákl. přenesená",J164,0)</f>
        <v>0</v>
      </c>
      <c r="BH164" s="100">
        <f>IF(N164="sníž. přenesená",J164,0)</f>
        <v>0</v>
      </c>
      <c r="BI164" s="100">
        <f>IF(N164="nulová",J164,0)</f>
        <v>0</v>
      </c>
      <c r="BJ164" s="17" t="s">
        <v>86</v>
      </c>
      <c r="BK164" s="100">
        <f>ROUND(I164*H164,2)</f>
        <v>0</v>
      </c>
      <c r="BL164" s="17" t="s">
        <v>164</v>
      </c>
      <c r="BM164" s="179" t="s">
        <v>780</v>
      </c>
    </row>
    <row r="165" spans="1:65" s="2" customFormat="1" ht="11.25">
      <c r="A165" s="34"/>
      <c r="B165" s="35"/>
      <c r="C165" s="34"/>
      <c r="D165" s="180" t="s">
        <v>151</v>
      </c>
      <c r="E165" s="34"/>
      <c r="F165" s="181" t="s">
        <v>781</v>
      </c>
      <c r="G165" s="34"/>
      <c r="H165" s="34"/>
      <c r="I165" s="136"/>
      <c r="J165" s="34"/>
      <c r="K165" s="34"/>
      <c r="L165" s="35"/>
      <c r="M165" s="182"/>
      <c r="N165" s="183"/>
      <c r="O165" s="60"/>
      <c r="P165" s="60"/>
      <c r="Q165" s="60"/>
      <c r="R165" s="60"/>
      <c r="S165" s="60"/>
      <c r="T165" s="6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151</v>
      </c>
      <c r="AU165" s="17" t="s">
        <v>88</v>
      </c>
    </row>
    <row r="166" spans="1:65" s="13" customFormat="1" ht="11.25">
      <c r="B166" s="184"/>
      <c r="D166" s="180" t="s">
        <v>153</v>
      </c>
      <c r="E166" s="185" t="s">
        <v>1</v>
      </c>
      <c r="F166" s="186" t="s">
        <v>761</v>
      </c>
      <c r="H166" s="187">
        <v>196</v>
      </c>
      <c r="I166" s="188"/>
      <c r="L166" s="184"/>
      <c r="M166" s="189"/>
      <c r="N166" s="190"/>
      <c r="O166" s="190"/>
      <c r="P166" s="190"/>
      <c r="Q166" s="190"/>
      <c r="R166" s="190"/>
      <c r="S166" s="190"/>
      <c r="T166" s="191"/>
      <c r="AT166" s="185" t="s">
        <v>153</v>
      </c>
      <c r="AU166" s="185" t="s">
        <v>88</v>
      </c>
      <c r="AV166" s="13" t="s">
        <v>88</v>
      </c>
      <c r="AW166" s="13" t="s">
        <v>32</v>
      </c>
      <c r="AX166" s="13" t="s">
        <v>86</v>
      </c>
      <c r="AY166" s="185" t="s">
        <v>142</v>
      </c>
    </row>
    <row r="167" spans="1:65" s="2" customFormat="1" ht="16.5" customHeight="1">
      <c r="A167" s="34"/>
      <c r="B167" s="135"/>
      <c r="C167" s="167" t="s">
        <v>293</v>
      </c>
      <c r="D167" s="167" t="s">
        <v>145</v>
      </c>
      <c r="E167" s="168" t="s">
        <v>782</v>
      </c>
      <c r="F167" s="169" t="s">
        <v>783</v>
      </c>
      <c r="G167" s="170" t="s">
        <v>238</v>
      </c>
      <c r="H167" s="171">
        <v>196</v>
      </c>
      <c r="I167" s="172"/>
      <c r="J167" s="173">
        <f>ROUND(I167*H167,2)</f>
        <v>0</v>
      </c>
      <c r="K167" s="174"/>
      <c r="L167" s="35"/>
      <c r="M167" s="175" t="s">
        <v>1</v>
      </c>
      <c r="N167" s="176" t="s">
        <v>43</v>
      </c>
      <c r="O167" s="60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164</v>
      </c>
      <c r="AT167" s="179" t="s">
        <v>145</v>
      </c>
      <c r="AU167" s="179" t="s">
        <v>88</v>
      </c>
      <c r="AY167" s="17" t="s">
        <v>142</v>
      </c>
      <c r="BE167" s="100">
        <f>IF(N167="základní",J167,0)</f>
        <v>0</v>
      </c>
      <c r="BF167" s="100">
        <f>IF(N167="snížená",J167,0)</f>
        <v>0</v>
      </c>
      <c r="BG167" s="100">
        <f>IF(N167="zákl. přenesená",J167,0)</f>
        <v>0</v>
      </c>
      <c r="BH167" s="100">
        <f>IF(N167="sníž. přenesená",J167,0)</f>
        <v>0</v>
      </c>
      <c r="BI167" s="100">
        <f>IF(N167="nulová",J167,0)</f>
        <v>0</v>
      </c>
      <c r="BJ167" s="17" t="s">
        <v>86</v>
      </c>
      <c r="BK167" s="100">
        <f>ROUND(I167*H167,2)</f>
        <v>0</v>
      </c>
      <c r="BL167" s="17" t="s">
        <v>164</v>
      </c>
      <c r="BM167" s="179" t="s">
        <v>784</v>
      </c>
    </row>
    <row r="168" spans="1:65" s="2" customFormat="1" ht="11.25">
      <c r="A168" s="34"/>
      <c r="B168" s="35"/>
      <c r="C168" s="34"/>
      <c r="D168" s="180" t="s">
        <v>151</v>
      </c>
      <c r="E168" s="34"/>
      <c r="F168" s="181" t="s">
        <v>785</v>
      </c>
      <c r="G168" s="34"/>
      <c r="H168" s="34"/>
      <c r="I168" s="136"/>
      <c r="J168" s="34"/>
      <c r="K168" s="34"/>
      <c r="L168" s="35"/>
      <c r="M168" s="182"/>
      <c r="N168" s="183"/>
      <c r="O168" s="60"/>
      <c r="P168" s="60"/>
      <c r="Q168" s="60"/>
      <c r="R168" s="60"/>
      <c r="S168" s="60"/>
      <c r="T168" s="61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151</v>
      </c>
      <c r="AU168" s="17" t="s">
        <v>88</v>
      </c>
    </row>
    <row r="169" spans="1:65" s="13" customFormat="1" ht="11.25">
      <c r="B169" s="184"/>
      <c r="D169" s="180" t="s">
        <v>153</v>
      </c>
      <c r="E169" s="185" t="s">
        <v>1</v>
      </c>
      <c r="F169" s="186" t="s">
        <v>761</v>
      </c>
      <c r="H169" s="187">
        <v>196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153</v>
      </c>
      <c r="AU169" s="185" t="s">
        <v>88</v>
      </c>
      <c r="AV169" s="13" t="s">
        <v>88</v>
      </c>
      <c r="AW169" s="13" t="s">
        <v>32</v>
      </c>
      <c r="AX169" s="13" t="s">
        <v>86</v>
      </c>
      <c r="AY169" s="185" t="s">
        <v>142</v>
      </c>
    </row>
    <row r="170" spans="1:65" s="2" customFormat="1" ht="33" customHeight="1">
      <c r="A170" s="34"/>
      <c r="B170" s="135"/>
      <c r="C170" s="167" t="s">
        <v>299</v>
      </c>
      <c r="D170" s="167" t="s">
        <v>145</v>
      </c>
      <c r="E170" s="168" t="s">
        <v>786</v>
      </c>
      <c r="F170" s="169" t="s">
        <v>787</v>
      </c>
      <c r="G170" s="170" t="s">
        <v>244</v>
      </c>
      <c r="H170" s="171">
        <v>94</v>
      </c>
      <c r="I170" s="172"/>
      <c r="J170" s="173">
        <f>ROUND(I170*H170,2)</f>
        <v>0</v>
      </c>
      <c r="K170" s="174"/>
      <c r="L170" s="35"/>
      <c r="M170" s="175" t="s">
        <v>1</v>
      </c>
      <c r="N170" s="176" t="s">
        <v>43</v>
      </c>
      <c r="O170" s="60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164</v>
      </c>
      <c r="AT170" s="179" t="s">
        <v>145</v>
      </c>
      <c r="AU170" s="179" t="s">
        <v>88</v>
      </c>
      <c r="AY170" s="17" t="s">
        <v>142</v>
      </c>
      <c r="BE170" s="100">
        <f>IF(N170="základní",J170,0)</f>
        <v>0</v>
      </c>
      <c r="BF170" s="100">
        <f>IF(N170="snížená",J170,0)</f>
        <v>0</v>
      </c>
      <c r="BG170" s="100">
        <f>IF(N170="zákl. přenesená",J170,0)</f>
        <v>0</v>
      </c>
      <c r="BH170" s="100">
        <f>IF(N170="sníž. přenesená",J170,0)</f>
        <v>0</v>
      </c>
      <c r="BI170" s="100">
        <f>IF(N170="nulová",J170,0)</f>
        <v>0</v>
      </c>
      <c r="BJ170" s="17" t="s">
        <v>86</v>
      </c>
      <c r="BK170" s="100">
        <f>ROUND(I170*H170,2)</f>
        <v>0</v>
      </c>
      <c r="BL170" s="17" t="s">
        <v>164</v>
      </c>
      <c r="BM170" s="179" t="s">
        <v>788</v>
      </c>
    </row>
    <row r="171" spans="1:65" s="2" customFormat="1" ht="19.5">
      <c r="A171" s="34"/>
      <c r="B171" s="35"/>
      <c r="C171" s="34"/>
      <c r="D171" s="180" t="s">
        <v>151</v>
      </c>
      <c r="E171" s="34"/>
      <c r="F171" s="181" t="s">
        <v>789</v>
      </c>
      <c r="G171" s="34"/>
      <c r="H171" s="34"/>
      <c r="I171" s="136"/>
      <c r="J171" s="34"/>
      <c r="K171" s="34"/>
      <c r="L171" s="35"/>
      <c r="M171" s="182"/>
      <c r="N171" s="183"/>
      <c r="O171" s="60"/>
      <c r="P171" s="60"/>
      <c r="Q171" s="60"/>
      <c r="R171" s="60"/>
      <c r="S171" s="60"/>
      <c r="T171" s="6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151</v>
      </c>
      <c r="AU171" s="17" t="s">
        <v>88</v>
      </c>
    </row>
    <row r="172" spans="1:65" s="13" customFormat="1" ht="11.25">
      <c r="B172" s="184"/>
      <c r="D172" s="180" t="s">
        <v>153</v>
      </c>
      <c r="E172" s="185" t="s">
        <v>1</v>
      </c>
      <c r="F172" s="186" t="s">
        <v>770</v>
      </c>
      <c r="H172" s="187">
        <v>94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153</v>
      </c>
      <c r="AU172" s="185" t="s">
        <v>88</v>
      </c>
      <c r="AV172" s="13" t="s">
        <v>88</v>
      </c>
      <c r="AW172" s="13" t="s">
        <v>32</v>
      </c>
      <c r="AX172" s="13" t="s">
        <v>86</v>
      </c>
      <c r="AY172" s="185" t="s">
        <v>142</v>
      </c>
    </row>
    <row r="173" spans="1:65" s="2" customFormat="1" ht="16.5" customHeight="1">
      <c r="A173" s="34"/>
      <c r="B173" s="135"/>
      <c r="C173" s="211" t="s">
        <v>305</v>
      </c>
      <c r="D173" s="211" t="s">
        <v>350</v>
      </c>
      <c r="E173" s="212" t="s">
        <v>790</v>
      </c>
      <c r="F173" s="213" t="s">
        <v>791</v>
      </c>
      <c r="G173" s="214" t="s">
        <v>244</v>
      </c>
      <c r="H173" s="215">
        <v>94</v>
      </c>
      <c r="I173" s="216"/>
      <c r="J173" s="217">
        <f>ROUND(I173*H173,2)</f>
        <v>0</v>
      </c>
      <c r="K173" s="218"/>
      <c r="L173" s="219"/>
      <c r="M173" s="220" t="s">
        <v>1</v>
      </c>
      <c r="N173" s="221" t="s">
        <v>43</v>
      </c>
      <c r="O173" s="60"/>
      <c r="P173" s="177">
        <f>O173*H173</f>
        <v>0</v>
      </c>
      <c r="Q173" s="177">
        <v>1.7999999999999999E-2</v>
      </c>
      <c r="R173" s="177">
        <f>Q173*H173</f>
        <v>1.6919999999999999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185</v>
      </c>
      <c r="AT173" s="179" t="s">
        <v>350</v>
      </c>
      <c r="AU173" s="179" t="s">
        <v>88</v>
      </c>
      <c r="AY173" s="17" t="s">
        <v>142</v>
      </c>
      <c r="BE173" s="100">
        <f>IF(N173="základní",J173,0)</f>
        <v>0</v>
      </c>
      <c r="BF173" s="100">
        <f>IF(N173="snížená",J173,0)</f>
        <v>0</v>
      </c>
      <c r="BG173" s="100">
        <f>IF(N173="zákl. přenesená",J173,0)</f>
        <v>0</v>
      </c>
      <c r="BH173" s="100">
        <f>IF(N173="sníž. přenesená",J173,0)</f>
        <v>0</v>
      </c>
      <c r="BI173" s="100">
        <f>IF(N173="nulová",J173,0)</f>
        <v>0</v>
      </c>
      <c r="BJ173" s="17" t="s">
        <v>86</v>
      </c>
      <c r="BK173" s="100">
        <f>ROUND(I173*H173,2)</f>
        <v>0</v>
      </c>
      <c r="BL173" s="17" t="s">
        <v>164</v>
      </c>
      <c r="BM173" s="179" t="s">
        <v>792</v>
      </c>
    </row>
    <row r="174" spans="1:65" s="2" customFormat="1" ht="11.25">
      <c r="A174" s="34"/>
      <c r="B174" s="35"/>
      <c r="C174" s="34"/>
      <c r="D174" s="180" t="s">
        <v>151</v>
      </c>
      <c r="E174" s="34"/>
      <c r="F174" s="181" t="s">
        <v>793</v>
      </c>
      <c r="G174" s="34"/>
      <c r="H174" s="34"/>
      <c r="I174" s="136"/>
      <c r="J174" s="34"/>
      <c r="K174" s="34"/>
      <c r="L174" s="35"/>
      <c r="M174" s="182"/>
      <c r="N174" s="183"/>
      <c r="O174" s="60"/>
      <c r="P174" s="60"/>
      <c r="Q174" s="60"/>
      <c r="R174" s="60"/>
      <c r="S174" s="60"/>
      <c r="T174" s="61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151</v>
      </c>
      <c r="AU174" s="17" t="s">
        <v>88</v>
      </c>
    </row>
    <row r="175" spans="1:65" s="2" customFormat="1" ht="33" customHeight="1">
      <c r="A175" s="34"/>
      <c r="B175" s="135"/>
      <c r="C175" s="167" t="s">
        <v>311</v>
      </c>
      <c r="D175" s="167" t="s">
        <v>145</v>
      </c>
      <c r="E175" s="168" t="s">
        <v>794</v>
      </c>
      <c r="F175" s="169" t="s">
        <v>795</v>
      </c>
      <c r="G175" s="170" t="s">
        <v>238</v>
      </c>
      <c r="H175" s="171">
        <v>32.9</v>
      </c>
      <c r="I175" s="172"/>
      <c r="J175" s="173">
        <f>ROUND(I175*H175,2)</f>
        <v>0</v>
      </c>
      <c r="K175" s="174"/>
      <c r="L175" s="35"/>
      <c r="M175" s="175" t="s">
        <v>1</v>
      </c>
      <c r="N175" s="176" t="s">
        <v>43</v>
      </c>
      <c r="O175" s="60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164</v>
      </c>
      <c r="AT175" s="179" t="s">
        <v>145</v>
      </c>
      <c r="AU175" s="179" t="s">
        <v>88</v>
      </c>
      <c r="AY175" s="17" t="s">
        <v>142</v>
      </c>
      <c r="BE175" s="100">
        <f>IF(N175="základní",J175,0)</f>
        <v>0</v>
      </c>
      <c r="BF175" s="100">
        <f>IF(N175="snížená",J175,0)</f>
        <v>0</v>
      </c>
      <c r="BG175" s="100">
        <f>IF(N175="zákl. přenesená",J175,0)</f>
        <v>0</v>
      </c>
      <c r="BH175" s="100">
        <f>IF(N175="sníž. přenesená",J175,0)</f>
        <v>0</v>
      </c>
      <c r="BI175" s="100">
        <f>IF(N175="nulová",J175,0)</f>
        <v>0</v>
      </c>
      <c r="BJ175" s="17" t="s">
        <v>86</v>
      </c>
      <c r="BK175" s="100">
        <f>ROUND(I175*H175,2)</f>
        <v>0</v>
      </c>
      <c r="BL175" s="17" t="s">
        <v>164</v>
      </c>
      <c r="BM175" s="179" t="s">
        <v>374</v>
      </c>
    </row>
    <row r="176" spans="1:65" s="2" customFormat="1" ht="19.5">
      <c r="A176" s="34"/>
      <c r="B176" s="35"/>
      <c r="C176" s="34"/>
      <c r="D176" s="180" t="s">
        <v>151</v>
      </c>
      <c r="E176" s="34"/>
      <c r="F176" s="181" t="s">
        <v>795</v>
      </c>
      <c r="G176" s="34"/>
      <c r="H176" s="34"/>
      <c r="I176" s="136"/>
      <c r="J176" s="34"/>
      <c r="K176" s="34"/>
      <c r="L176" s="35"/>
      <c r="M176" s="182"/>
      <c r="N176" s="183"/>
      <c r="O176" s="60"/>
      <c r="P176" s="60"/>
      <c r="Q176" s="60"/>
      <c r="R176" s="60"/>
      <c r="S176" s="60"/>
      <c r="T176" s="61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151</v>
      </c>
      <c r="AU176" s="17" t="s">
        <v>88</v>
      </c>
    </row>
    <row r="177" spans="1:65" s="13" customFormat="1" ht="11.25">
      <c r="B177" s="184"/>
      <c r="D177" s="180" t="s">
        <v>153</v>
      </c>
      <c r="E177" s="185" t="s">
        <v>1</v>
      </c>
      <c r="F177" s="186" t="s">
        <v>796</v>
      </c>
      <c r="H177" s="187">
        <v>32.9</v>
      </c>
      <c r="I177" s="188"/>
      <c r="L177" s="184"/>
      <c r="M177" s="189"/>
      <c r="N177" s="190"/>
      <c r="O177" s="190"/>
      <c r="P177" s="190"/>
      <c r="Q177" s="190"/>
      <c r="R177" s="190"/>
      <c r="S177" s="190"/>
      <c r="T177" s="191"/>
      <c r="AT177" s="185" t="s">
        <v>153</v>
      </c>
      <c r="AU177" s="185" t="s">
        <v>88</v>
      </c>
      <c r="AV177" s="13" t="s">
        <v>88</v>
      </c>
      <c r="AW177" s="13" t="s">
        <v>32</v>
      </c>
      <c r="AX177" s="13" t="s">
        <v>86</v>
      </c>
      <c r="AY177" s="185" t="s">
        <v>142</v>
      </c>
    </row>
    <row r="178" spans="1:65" s="2" customFormat="1" ht="24.2" customHeight="1">
      <c r="A178" s="34"/>
      <c r="B178" s="135"/>
      <c r="C178" s="167" t="s">
        <v>8</v>
      </c>
      <c r="D178" s="167" t="s">
        <v>145</v>
      </c>
      <c r="E178" s="168" t="s">
        <v>797</v>
      </c>
      <c r="F178" s="169" t="s">
        <v>798</v>
      </c>
      <c r="G178" s="170" t="s">
        <v>353</v>
      </c>
      <c r="H178" s="171">
        <v>9.4E-2</v>
      </c>
      <c r="I178" s="172"/>
      <c r="J178" s="173">
        <f>ROUND(I178*H178,2)</f>
        <v>0</v>
      </c>
      <c r="K178" s="174"/>
      <c r="L178" s="35"/>
      <c r="M178" s="175" t="s">
        <v>1</v>
      </c>
      <c r="N178" s="176" t="s">
        <v>43</v>
      </c>
      <c r="O178" s="60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164</v>
      </c>
      <c r="AT178" s="179" t="s">
        <v>145</v>
      </c>
      <c r="AU178" s="179" t="s">
        <v>88</v>
      </c>
      <c r="AY178" s="17" t="s">
        <v>142</v>
      </c>
      <c r="BE178" s="100">
        <f>IF(N178="základní",J178,0)</f>
        <v>0</v>
      </c>
      <c r="BF178" s="100">
        <f>IF(N178="snížená",J178,0)</f>
        <v>0</v>
      </c>
      <c r="BG178" s="100">
        <f>IF(N178="zákl. přenesená",J178,0)</f>
        <v>0</v>
      </c>
      <c r="BH178" s="100">
        <f>IF(N178="sníž. přenesená",J178,0)</f>
        <v>0</v>
      </c>
      <c r="BI178" s="100">
        <f>IF(N178="nulová",J178,0)</f>
        <v>0</v>
      </c>
      <c r="BJ178" s="17" t="s">
        <v>86</v>
      </c>
      <c r="BK178" s="100">
        <f>ROUND(I178*H178,2)</f>
        <v>0</v>
      </c>
      <c r="BL178" s="17" t="s">
        <v>164</v>
      </c>
      <c r="BM178" s="179" t="s">
        <v>799</v>
      </c>
    </row>
    <row r="179" spans="1:65" s="2" customFormat="1" ht="19.5">
      <c r="A179" s="34"/>
      <c r="B179" s="35"/>
      <c r="C179" s="34"/>
      <c r="D179" s="180" t="s">
        <v>151</v>
      </c>
      <c r="E179" s="34"/>
      <c r="F179" s="181" t="s">
        <v>800</v>
      </c>
      <c r="G179" s="34"/>
      <c r="H179" s="34"/>
      <c r="I179" s="136"/>
      <c r="J179" s="34"/>
      <c r="K179" s="34"/>
      <c r="L179" s="35"/>
      <c r="M179" s="182"/>
      <c r="N179" s="183"/>
      <c r="O179" s="60"/>
      <c r="P179" s="60"/>
      <c r="Q179" s="60"/>
      <c r="R179" s="60"/>
      <c r="S179" s="60"/>
      <c r="T179" s="6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151</v>
      </c>
      <c r="AU179" s="17" t="s">
        <v>88</v>
      </c>
    </row>
    <row r="180" spans="1:65" s="13" customFormat="1" ht="11.25">
      <c r="B180" s="184"/>
      <c r="D180" s="180" t="s">
        <v>153</v>
      </c>
      <c r="E180" s="185" t="s">
        <v>1</v>
      </c>
      <c r="F180" s="186" t="s">
        <v>801</v>
      </c>
      <c r="H180" s="187">
        <v>9.4E-2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5" t="s">
        <v>153</v>
      </c>
      <c r="AU180" s="185" t="s">
        <v>88</v>
      </c>
      <c r="AV180" s="13" t="s">
        <v>88</v>
      </c>
      <c r="AW180" s="13" t="s">
        <v>32</v>
      </c>
      <c r="AX180" s="13" t="s">
        <v>78</v>
      </c>
      <c r="AY180" s="185" t="s">
        <v>142</v>
      </c>
    </row>
    <row r="181" spans="1:65" s="14" customFormat="1" ht="11.25">
      <c r="B181" s="196"/>
      <c r="D181" s="180" t="s">
        <v>153</v>
      </c>
      <c r="E181" s="197" t="s">
        <v>1</v>
      </c>
      <c r="F181" s="198" t="s">
        <v>260</v>
      </c>
      <c r="H181" s="199">
        <v>9.4E-2</v>
      </c>
      <c r="I181" s="200"/>
      <c r="L181" s="196"/>
      <c r="M181" s="201"/>
      <c r="N181" s="202"/>
      <c r="O181" s="202"/>
      <c r="P181" s="202"/>
      <c r="Q181" s="202"/>
      <c r="R181" s="202"/>
      <c r="S181" s="202"/>
      <c r="T181" s="203"/>
      <c r="AT181" s="197" t="s">
        <v>153</v>
      </c>
      <c r="AU181" s="197" t="s">
        <v>88</v>
      </c>
      <c r="AV181" s="14" t="s">
        <v>164</v>
      </c>
      <c r="AW181" s="14" t="s">
        <v>32</v>
      </c>
      <c r="AX181" s="14" t="s">
        <v>86</v>
      </c>
      <c r="AY181" s="197" t="s">
        <v>142</v>
      </c>
    </row>
    <row r="182" spans="1:65" s="2" customFormat="1" ht="16.5" customHeight="1">
      <c r="A182" s="34"/>
      <c r="B182" s="135"/>
      <c r="C182" s="211" t="s">
        <v>321</v>
      </c>
      <c r="D182" s="211" t="s">
        <v>350</v>
      </c>
      <c r="E182" s="212" t="s">
        <v>802</v>
      </c>
      <c r="F182" s="213" t="s">
        <v>803</v>
      </c>
      <c r="G182" s="214" t="s">
        <v>764</v>
      </c>
      <c r="H182" s="215">
        <v>3.0000000000000001E-3</v>
      </c>
      <c r="I182" s="216"/>
      <c r="J182" s="217">
        <f>ROUND(I182*H182,2)</f>
        <v>0</v>
      </c>
      <c r="K182" s="218"/>
      <c r="L182" s="219"/>
      <c r="M182" s="220" t="s">
        <v>1</v>
      </c>
      <c r="N182" s="221" t="s">
        <v>43</v>
      </c>
      <c r="O182" s="60"/>
      <c r="P182" s="177">
        <f>O182*H182</f>
        <v>0</v>
      </c>
      <c r="Q182" s="177">
        <v>1E-3</v>
      </c>
      <c r="R182" s="177">
        <f>Q182*H182</f>
        <v>3.0000000000000001E-6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185</v>
      </c>
      <c r="AT182" s="179" t="s">
        <v>350</v>
      </c>
      <c r="AU182" s="179" t="s">
        <v>88</v>
      </c>
      <c r="AY182" s="17" t="s">
        <v>142</v>
      </c>
      <c r="BE182" s="100">
        <f>IF(N182="základní",J182,0)</f>
        <v>0</v>
      </c>
      <c r="BF182" s="100">
        <f>IF(N182="snížená",J182,0)</f>
        <v>0</v>
      </c>
      <c r="BG182" s="100">
        <f>IF(N182="zákl. přenesená",J182,0)</f>
        <v>0</v>
      </c>
      <c r="BH182" s="100">
        <f>IF(N182="sníž. přenesená",J182,0)</f>
        <v>0</v>
      </c>
      <c r="BI182" s="100">
        <f>IF(N182="nulová",J182,0)</f>
        <v>0</v>
      </c>
      <c r="BJ182" s="17" t="s">
        <v>86</v>
      </c>
      <c r="BK182" s="100">
        <f>ROUND(I182*H182,2)</f>
        <v>0</v>
      </c>
      <c r="BL182" s="17" t="s">
        <v>164</v>
      </c>
      <c r="BM182" s="179" t="s">
        <v>804</v>
      </c>
    </row>
    <row r="183" spans="1:65" s="2" customFormat="1" ht="11.25">
      <c r="A183" s="34"/>
      <c r="B183" s="35"/>
      <c r="C183" s="34"/>
      <c r="D183" s="180" t="s">
        <v>151</v>
      </c>
      <c r="E183" s="34"/>
      <c r="F183" s="181" t="s">
        <v>803</v>
      </c>
      <c r="G183" s="34"/>
      <c r="H183" s="34"/>
      <c r="I183" s="136"/>
      <c r="J183" s="34"/>
      <c r="K183" s="34"/>
      <c r="L183" s="35"/>
      <c r="M183" s="182"/>
      <c r="N183" s="183"/>
      <c r="O183" s="60"/>
      <c r="P183" s="60"/>
      <c r="Q183" s="60"/>
      <c r="R183" s="60"/>
      <c r="S183" s="60"/>
      <c r="T183" s="6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151</v>
      </c>
      <c r="AU183" s="17" t="s">
        <v>88</v>
      </c>
    </row>
    <row r="184" spans="1:65" s="13" customFormat="1" ht="11.25">
      <c r="B184" s="184"/>
      <c r="D184" s="180" t="s">
        <v>153</v>
      </c>
      <c r="F184" s="186" t="s">
        <v>805</v>
      </c>
      <c r="H184" s="187">
        <v>3.0000000000000001E-3</v>
      </c>
      <c r="I184" s="188"/>
      <c r="L184" s="184"/>
      <c r="M184" s="189"/>
      <c r="N184" s="190"/>
      <c r="O184" s="190"/>
      <c r="P184" s="190"/>
      <c r="Q184" s="190"/>
      <c r="R184" s="190"/>
      <c r="S184" s="190"/>
      <c r="T184" s="191"/>
      <c r="AT184" s="185" t="s">
        <v>153</v>
      </c>
      <c r="AU184" s="185" t="s">
        <v>88</v>
      </c>
      <c r="AV184" s="13" t="s">
        <v>88</v>
      </c>
      <c r="AW184" s="13" t="s">
        <v>3</v>
      </c>
      <c r="AX184" s="13" t="s">
        <v>86</v>
      </c>
      <c r="AY184" s="185" t="s">
        <v>142</v>
      </c>
    </row>
    <row r="185" spans="1:65" s="12" customFormat="1" ht="22.9" customHeight="1">
      <c r="B185" s="154"/>
      <c r="D185" s="155" t="s">
        <v>77</v>
      </c>
      <c r="E185" s="165" t="s">
        <v>806</v>
      </c>
      <c r="F185" s="165" t="s">
        <v>807</v>
      </c>
      <c r="I185" s="157"/>
      <c r="J185" s="166">
        <f>BK185</f>
        <v>0</v>
      </c>
      <c r="L185" s="154"/>
      <c r="M185" s="159"/>
      <c r="N185" s="160"/>
      <c r="O185" s="160"/>
      <c r="P185" s="161">
        <f>SUM(P186:P203)</f>
        <v>0</v>
      </c>
      <c r="Q185" s="160"/>
      <c r="R185" s="161">
        <f>SUM(R186:R203)</f>
        <v>0</v>
      </c>
      <c r="S185" s="160"/>
      <c r="T185" s="162">
        <f>SUM(T186:T203)</f>
        <v>0</v>
      </c>
      <c r="AR185" s="155" t="s">
        <v>86</v>
      </c>
      <c r="AT185" s="163" t="s">
        <v>77</v>
      </c>
      <c r="AU185" s="163" t="s">
        <v>86</v>
      </c>
      <c r="AY185" s="155" t="s">
        <v>142</v>
      </c>
      <c r="BK185" s="164">
        <f>SUM(BK186:BK203)</f>
        <v>0</v>
      </c>
    </row>
    <row r="186" spans="1:65" s="2" customFormat="1" ht="24.2" customHeight="1">
      <c r="A186" s="34"/>
      <c r="B186" s="135"/>
      <c r="C186" s="167" t="s">
        <v>329</v>
      </c>
      <c r="D186" s="167" t="s">
        <v>145</v>
      </c>
      <c r="E186" s="168" t="s">
        <v>808</v>
      </c>
      <c r="F186" s="169" t="s">
        <v>809</v>
      </c>
      <c r="G186" s="170" t="s">
        <v>238</v>
      </c>
      <c r="H186" s="171">
        <v>23.5</v>
      </c>
      <c r="I186" s="172"/>
      <c r="J186" s="173">
        <f>ROUND(I186*H186,2)</f>
        <v>0</v>
      </c>
      <c r="K186" s="174"/>
      <c r="L186" s="35"/>
      <c r="M186" s="175" t="s">
        <v>1</v>
      </c>
      <c r="N186" s="176" t="s">
        <v>43</v>
      </c>
      <c r="O186" s="60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164</v>
      </c>
      <c r="AT186" s="179" t="s">
        <v>145</v>
      </c>
      <c r="AU186" s="179" t="s">
        <v>88</v>
      </c>
      <c r="AY186" s="17" t="s">
        <v>142</v>
      </c>
      <c r="BE186" s="100">
        <f>IF(N186="základní",J186,0)</f>
        <v>0</v>
      </c>
      <c r="BF186" s="100">
        <f>IF(N186="snížená",J186,0)</f>
        <v>0</v>
      </c>
      <c r="BG186" s="100">
        <f>IF(N186="zákl. přenesená",J186,0)</f>
        <v>0</v>
      </c>
      <c r="BH186" s="100">
        <f>IF(N186="sníž. přenesená",J186,0)</f>
        <v>0</v>
      </c>
      <c r="BI186" s="100">
        <f>IF(N186="nulová",J186,0)</f>
        <v>0</v>
      </c>
      <c r="BJ186" s="17" t="s">
        <v>86</v>
      </c>
      <c r="BK186" s="100">
        <f>ROUND(I186*H186,2)</f>
        <v>0</v>
      </c>
      <c r="BL186" s="17" t="s">
        <v>164</v>
      </c>
      <c r="BM186" s="179" t="s">
        <v>579</v>
      </c>
    </row>
    <row r="187" spans="1:65" s="2" customFormat="1" ht="11.25">
      <c r="A187" s="34"/>
      <c r="B187" s="35"/>
      <c r="C187" s="34"/>
      <c r="D187" s="180" t="s">
        <v>151</v>
      </c>
      <c r="E187" s="34"/>
      <c r="F187" s="181" t="s">
        <v>809</v>
      </c>
      <c r="G187" s="34"/>
      <c r="H187" s="34"/>
      <c r="I187" s="136"/>
      <c r="J187" s="34"/>
      <c r="K187" s="34"/>
      <c r="L187" s="35"/>
      <c r="M187" s="182"/>
      <c r="N187" s="183"/>
      <c r="O187" s="60"/>
      <c r="P187" s="60"/>
      <c r="Q187" s="60"/>
      <c r="R187" s="60"/>
      <c r="S187" s="60"/>
      <c r="T187" s="6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151</v>
      </c>
      <c r="AU187" s="17" t="s">
        <v>88</v>
      </c>
    </row>
    <row r="188" spans="1:65" s="13" customFormat="1" ht="11.25">
      <c r="B188" s="184"/>
      <c r="D188" s="180" t="s">
        <v>153</v>
      </c>
      <c r="E188" s="185" t="s">
        <v>1</v>
      </c>
      <c r="F188" s="186" t="s">
        <v>810</v>
      </c>
      <c r="H188" s="187">
        <v>23.5</v>
      </c>
      <c r="I188" s="188"/>
      <c r="L188" s="184"/>
      <c r="M188" s="189"/>
      <c r="N188" s="190"/>
      <c r="O188" s="190"/>
      <c r="P188" s="190"/>
      <c r="Q188" s="190"/>
      <c r="R188" s="190"/>
      <c r="S188" s="190"/>
      <c r="T188" s="191"/>
      <c r="AT188" s="185" t="s">
        <v>153</v>
      </c>
      <c r="AU188" s="185" t="s">
        <v>88</v>
      </c>
      <c r="AV188" s="13" t="s">
        <v>88</v>
      </c>
      <c r="AW188" s="13" t="s">
        <v>32</v>
      </c>
      <c r="AX188" s="13" t="s">
        <v>78</v>
      </c>
      <c r="AY188" s="185" t="s">
        <v>142</v>
      </c>
    </row>
    <row r="189" spans="1:65" s="14" customFormat="1" ht="11.25">
      <c r="B189" s="196"/>
      <c r="D189" s="180" t="s">
        <v>153</v>
      </c>
      <c r="E189" s="197" t="s">
        <v>1</v>
      </c>
      <c r="F189" s="198" t="s">
        <v>260</v>
      </c>
      <c r="H189" s="199">
        <v>23.5</v>
      </c>
      <c r="I189" s="200"/>
      <c r="L189" s="196"/>
      <c r="M189" s="201"/>
      <c r="N189" s="202"/>
      <c r="O189" s="202"/>
      <c r="P189" s="202"/>
      <c r="Q189" s="202"/>
      <c r="R189" s="202"/>
      <c r="S189" s="202"/>
      <c r="T189" s="203"/>
      <c r="AT189" s="197" t="s">
        <v>153</v>
      </c>
      <c r="AU189" s="197" t="s">
        <v>88</v>
      </c>
      <c r="AV189" s="14" t="s">
        <v>164</v>
      </c>
      <c r="AW189" s="14" t="s">
        <v>32</v>
      </c>
      <c r="AX189" s="14" t="s">
        <v>86</v>
      </c>
      <c r="AY189" s="197" t="s">
        <v>142</v>
      </c>
    </row>
    <row r="190" spans="1:65" s="2" customFormat="1" ht="16.5" customHeight="1">
      <c r="A190" s="34"/>
      <c r="B190" s="135"/>
      <c r="C190" s="211" t="s">
        <v>335</v>
      </c>
      <c r="D190" s="211" t="s">
        <v>350</v>
      </c>
      <c r="E190" s="212" t="s">
        <v>811</v>
      </c>
      <c r="F190" s="213" t="s">
        <v>812</v>
      </c>
      <c r="G190" s="214" t="s">
        <v>288</v>
      </c>
      <c r="H190" s="215">
        <v>4.8410000000000002</v>
      </c>
      <c r="I190" s="216"/>
      <c r="J190" s="217">
        <f>ROUND(I190*H190,2)</f>
        <v>0</v>
      </c>
      <c r="K190" s="218"/>
      <c r="L190" s="219"/>
      <c r="M190" s="220" t="s">
        <v>1</v>
      </c>
      <c r="N190" s="221" t="s">
        <v>43</v>
      </c>
      <c r="O190" s="60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185</v>
      </c>
      <c r="AT190" s="179" t="s">
        <v>350</v>
      </c>
      <c r="AU190" s="179" t="s">
        <v>88</v>
      </c>
      <c r="AY190" s="17" t="s">
        <v>142</v>
      </c>
      <c r="BE190" s="100">
        <f>IF(N190="základní",J190,0)</f>
        <v>0</v>
      </c>
      <c r="BF190" s="100">
        <f>IF(N190="snížená",J190,0)</f>
        <v>0</v>
      </c>
      <c r="BG190" s="100">
        <f>IF(N190="zákl. přenesená",J190,0)</f>
        <v>0</v>
      </c>
      <c r="BH190" s="100">
        <f>IF(N190="sníž. přenesená",J190,0)</f>
        <v>0</v>
      </c>
      <c r="BI190" s="100">
        <f>IF(N190="nulová",J190,0)</f>
        <v>0</v>
      </c>
      <c r="BJ190" s="17" t="s">
        <v>86</v>
      </c>
      <c r="BK190" s="100">
        <f>ROUND(I190*H190,2)</f>
        <v>0</v>
      </c>
      <c r="BL190" s="17" t="s">
        <v>164</v>
      </c>
      <c r="BM190" s="179" t="s">
        <v>589</v>
      </c>
    </row>
    <row r="191" spans="1:65" s="2" customFormat="1" ht="11.25">
      <c r="A191" s="34"/>
      <c r="B191" s="35"/>
      <c r="C191" s="34"/>
      <c r="D191" s="180" t="s">
        <v>151</v>
      </c>
      <c r="E191" s="34"/>
      <c r="F191" s="181" t="s">
        <v>812</v>
      </c>
      <c r="G191" s="34"/>
      <c r="H191" s="34"/>
      <c r="I191" s="136"/>
      <c r="J191" s="34"/>
      <c r="K191" s="34"/>
      <c r="L191" s="35"/>
      <c r="M191" s="182"/>
      <c r="N191" s="183"/>
      <c r="O191" s="60"/>
      <c r="P191" s="60"/>
      <c r="Q191" s="60"/>
      <c r="R191" s="60"/>
      <c r="S191" s="60"/>
      <c r="T191" s="61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151</v>
      </c>
      <c r="AU191" s="17" t="s">
        <v>88</v>
      </c>
    </row>
    <row r="192" spans="1:65" s="13" customFormat="1" ht="11.25">
      <c r="B192" s="184"/>
      <c r="D192" s="180" t="s">
        <v>153</v>
      </c>
      <c r="E192" s="185" t="s">
        <v>1</v>
      </c>
      <c r="F192" s="186" t="s">
        <v>813</v>
      </c>
      <c r="H192" s="187">
        <v>4.8410000000000002</v>
      </c>
      <c r="I192" s="188"/>
      <c r="L192" s="184"/>
      <c r="M192" s="189"/>
      <c r="N192" s="190"/>
      <c r="O192" s="190"/>
      <c r="P192" s="190"/>
      <c r="Q192" s="190"/>
      <c r="R192" s="190"/>
      <c r="S192" s="190"/>
      <c r="T192" s="191"/>
      <c r="AT192" s="185" t="s">
        <v>153</v>
      </c>
      <c r="AU192" s="185" t="s">
        <v>88</v>
      </c>
      <c r="AV192" s="13" t="s">
        <v>88</v>
      </c>
      <c r="AW192" s="13" t="s">
        <v>32</v>
      </c>
      <c r="AX192" s="13" t="s">
        <v>78</v>
      </c>
      <c r="AY192" s="185" t="s">
        <v>142</v>
      </c>
    </row>
    <row r="193" spans="1:65" s="14" customFormat="1" ht="11.25">
      <c r="B193" s="196"/>
      <c r="D193" s="180" t="s">
        <v>153</v>
      </c>
      <c r="E193" s="197" t="s">
        <v>1</v>
      </c>
      <c r="F193" s="198" t="s">
        <v>260</v>
      </c>
      <c r="H193" s="199">
        <v>4.8410000000000002</v>
      </c>
      <c r="I193" s="200"/>
      <c r="L193" s="196"/>
      <c r="M193" s="201"/>
      <c r="N193" s="202"/>
      <c r="O193" s="202"/>
      <c r="P193" s="202"/>
      <c r="Q193" s="202"/>
      <c r="R193" s="202"/>
      <c r="S193" s="202"/>
      <c r="T193" s="203"/>
      <c r="AT193" s="197" t="s">
        <v>153</v>
      </c>
      <c r="AU193" s="197" t="s">
        <v>88</v>
      </c>
      <c r="AV193" s="14" t="s">
        <v>164</v>
      </c>
      <c r="AW193" s="14" t="s">
        <v>32</v>
      </c>
      <c r="AX193" s="14" t="s">
        <v>86</v>
      </c>
      <c r="AY193" s="197" t="s">
        <v>142</v>
      </c>
    </row>
    <row r="194" spans="1:65" s="2" customFormat="1" ht="16.5" customHeight="1">
      <c r="A194" s="34"/>
      <c r="B194" s="135"/>
      <c r="C194" s="167" t="s">
        <v>342</v>
      </c>
      <c r="D194" s="167" t="s">
        <v>145</v>
      </c>
      <c r="E194" s="168" t="s">
        <v>814</v>
      </c>
      <c r="F194" s="169" t="s">
        <v>815</v>
      </c>
      <c r="G194" s="170" t="s">
        <v>288</v>
      </c>
      <c r="H194" s="171">
        <v>4.7</v>
      </c>
      <c r="I194" s="172"/>
      <c r="J194" s="173">
        <f>ROUND(I194*H194,2)</f>
        <v>0</v>
      </c>
      <c r="K194" s="174"/>
      <c r="L194" s="35"/>
      <c r="M194" s="175" t="s">
        <v>1</v>
      </c>
      <c r="N194" s="176" t="s">
        <v>43</v>
      </c>
      <c r="O194" s="60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164</v>
      </c>
      <c r="AT194" s="179" t="s">
        <v>145</v>
      </c>
      <c r="AU194" s="179" t="s">
        <v>88</v>
      </c>
      <c r="AY194" s="17" t="s">
        <v>142</v>
      </c>
      <c r="BE194" s="100">
        <f>IF(N194="základní",J194,0)</f>
        <v>0</v>
      </c>
      <c r="BF194" s="100">
        <f>IF(N194="snížená",J194,0)</f>
        <v>0</v>
      </c>
      <c r="BG194" s="100">
        <f>IF(N194="zákl. přenesená",J194,0)</f>
        <v>0</v>
      </c>
      <c r="BH194" s="100">
        <f>IF(N194="sníž. přenesená",J194,0)</f>
        <v>0</v>
      </c>
      <c r="BI194" s="100">
        <f>IF(N194="nulová",J194,0)</f>
        <v>0</v>
      </c>
      <c r="BJ194" s="17" t="s">
        <v>86</v>
      </c>
      <c r="BK194" s="100">
        <f>ROUND(I194*H194,2)</f>
        <v>0</v>
      </c>
      <c r="BL194" s="17" t="s">
        <v>164</v>
      </c>
      <c r="BM194" s="179" t="s">
        <v>621</v>
      </c>
    </row>
    <row r="195" spans="1:65" s="2" customFormat="1" ht="11.25">
      <c r="A195" s="34"/>
      <c r="B195" s="35"/>
      <c r="C195" s="34"/>
      <c r="D195" s="180" t="s">
        <v>151</v>
      </c>
      <c r="E195" s="34"/>
      <c r="F195" s="181" t="s">
        <v>815</v>
      </c>
      <c r="G195" s="34"/>
      <c r="H195" s="34"/>
      <c r="I195" s="136"/>
      <c r="J195" s="34"/>
      <c r="K195" s="34"/>
      <c r="L195" s="35"/>
      <c r="M195" s="182"/>
      <c r="N195" s="183"/>
      <c r="O195" s="60"/>
      <c r="P195" s="60"/>
      <c r="Q195" s="60"/>
      <c r="R195" s="60"/>
      <c r="S195" s="60"/>
      <c r="T195" s="6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151</v>
      </c>
      <c r="AU195" s="17" t="s">
        <v>88</v>
      </c>
    </row>
    <row r="196" spans="1:65" s="13" customFormat="1" ht="11.25">
      <c r="B196" s="184"/>
      <c r="D196" s="180" t="s">
        <v>153</v>
      </c>
      <c r="E196" s="185" t="s">
        <v>1</v>
      </c>
      <c r="F196" s="186" t="s">
        <v>816</v>
      </c>
      <c r="H196" s="187">
        <v>4.7</v>
      </c>
      <c r="I196" s="188"/>
      <c r="L196" s="184"/>
      <c r="M196" s="189"/>
      <c r="N196" s="190"/>
      <c r="O196" s="190"/>
      <c r="P196" s="190"/>
      <c r="Q196" s="190"/>
      <c r="R196" s="190"/>
      <c r="S196" s="190"/>
      <c r="T196" s="191"/>
      <c r="AT196" s="185" t="s">
        <v>153</v>
      </c>
      <c r="AU196" s="185" t="s">
        <v>88</v>
      </c>
      <c r="AV196" s="13" t="s">
        <v>88</v>
      </c>
      <c r="AW196" s="13" t="s">
        <v>32</v>
      </c>
      <c r="AX196" s="13" t="s">
        <v>78</v>
      </c>
      <c r="AY196" s="185" t="s">
        <v>142</v>
      </c>
    </row>
    <row r="197" spans="1:65" s="14" customFormat="1" ht="11.25">
      <c r="B197" s="196"/>
      <c r="D197" s="180" t="s">
        <v>153</v>
      </c>
      <c r="E197" s="197" t="s">
        <v>1</v>
      </c>
      <c r="F197" s="198" t="s">
        <v>260</v>
      </c>
      <c r="H197" s="199">
        <v>4.7</v>
      </c>
      <c r="I197" s="200"/>
      <c r="L197" s="196"/>
      <c r="M197" s="201"/>
      <c r="N197" s="202"/>
      <c r="O197" s="202"/>
      <c r="P197" s="202"/>
      <c r="Q197" s="202"/>
      <c r="R197" s="202"/>
      <c r="S197" s="202"/>
      <c r="T197" s="203"/>
      <c r="AT197" s="197" t="s">
        <v>153</v>
      </c>
      <c r="AU197" s="197" t="s">
        <v>88</v>
      </c>
      <c r="AV197" s="14" t="s">
        <v>164</v>
      </c>
      <c r="AW197" s="14" t="s">
        <v>32</v>
      </c>
      <c r="AX197" s="14" t="s">
        <v>86</v>
      </c>
      <c r="AY197" s="197" t="s">
        <v>142</v>
      </c>
    </row>
    <row r="198" spans="1:65" s="2" customFormat="1" ht="16.5" customHeight="1">
      <c r="A198" s="34"/>
      <c r="B198" s="135"/>
      <c r="C198" s="211" t="s">
        <v>349</v>
      </c>
      <c r="D198" s="211" t="s">
        <v>350</v>
      </c>
      <c r="E198" s="212" t="s">
        <v>817</v>
      </c>
      <c r="F198" s="213" t="s">
        <v>818</v>
      </c>
      <c r="G198" s="214" t="s">
        <v>288</v>
      </c>
      <c r="H198" s="215">
        <v>4.7</v>
      </c>
      <c r="I198" s="216"/>
      <c r="J198" s="217">
        <f>ROUND(I198*H198,2)</f>
        <v>0</v>
      </c>
      <c r="K198" s="218"/>
      <c r="L198" s="219"/>
      <c r="M198" s="220" t="s">
        <v>1</v>
      </c>
      <c r="N198" s="221" t="s">
        <v>43</v>
      </c>
      <c r="O198" s="60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185</v>
      </c>
      <c r="AT198" s="179" t="s">
        <v>350</v>
      </c>
      <c r="AU198" s="179" t="s">
        <v>88</v>
      </c>
      <c r="AY198" s="17" t="s">
        <v>142</v>
      </c>
      <c r="BE198" s="100">
        <f>IF(N198="základní",J198,0)</f>
        <v>0</v>
      </c>
      <c r="BF198" s="100">
        <f>IF(N198="snížená",J198,0)</f>
        <v>0</v>
      </c>
      <c r="BG198" s="100">
        <f>IF(N198="zákl. přenesená",J198,0)</f>
        <v>0</v>
      </c>
      <c r="BH198" s="100">
        <f>IF(N198="sníž. přenesená",J198,0)</f>
        <v>0</v>
      </c>
      <c r="BI198" s="100">
        <f>IF(N198="nulová",J198,0)</f>
        <v>0</v>
      </c>
      <c r="BJ198" s="17" t="s">
        <v>86</v>
      </c>
      <c r="BK198" s="100">
        <f>ROUND(I198*H198,2)</f>
        <v>0</v>
      </c>
      <c r="BL198" s="17" t="s">
        <v>164</v>
      </c>
      <c r="BM198" s="179" t="s">
        <v>636</v>
      </c>
    </row>
    <row r="199" spans="1:65" s="2" customFormat="1" ht="11.25">
      <c r="A199" s="34"/>
      <c r="B199" s="35"/>
      <c r="C199" s="34"/>
      <c r="D199" s="180" t="s">
        <v>151</v>
      </c>
      <c r="E199" s="34"/>
      <c r="F199" s="181" t="s">
        <v>818</v>
      </c>
      <c r="G199" s="34"/>
      <c r="H199" s="34"/>
      <c r="I199" s="136"/>
      <c r="J199" s="34"/>
      <c r="K199" s="34"/>
      <c r="L199" s="35"/>
      <c r="M199" s="182"/>
      <c r="N199" s="183"/>
      <c r="O199" s="60"/>
      <c r="P199" s="60"/>
      <c r="Q199" s="60"/>
      <c r="R199" s="60"/>
      <c r="S199" s="60"/>
      <c r="T199" s="6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151</v>
      </c>
      <c r="AU199" s="17" t="s">
        <v>88</v>
      </c>
    </row>
    <row r="200" spans="1:65" s="13" customFormat="1" ht="11.25">
      <c r="B200" s="184"/>
      <c r="D200" s="180" t="s">
        <v>153</v>
      </c>
      <c r="E200" s="185" t="s">
        <v>1</v>
      </c>
      <c r="F200" s="186" t="s">
        <v>816</v>
      </c>
      <c r="H200" s="187">
        <v>4.7</v>
      </c>
      <c r="I200" s="188"/>
      <c r="L200" s="184"/>
      <c r="M200" s="189"/>
      <c r="N200" s="190"/>
      <c r="O200" s="190"/>
      <c r="P200" s="190"/>
      <c r="Q200" s="190"/>
      <c r="R200" s="190"/>
      <c r="S200" s="190"/>
      <c r="T200" s="191"/>
      <c r="AT200" s="185" t="s">
        <v>153</v>
      </c>
      <c r="AU200" s="185" t="s">
        <v>88</v>
      </c>
      <c r="AV200" s="13" t="s">
        <v>88</v>
      </c>
      <c r="AW200" s="13" t="s">
        <v>32</v>
      </c>
      <c r="AX200" s="13" t="s">
        <v>86</v>
      </c>
      <c r="AY200" s="185" t="s">
        <v>142</v>
      </c>
    </row>
    <row r="201" spans="1:65" s="2" customFormat="1" ht="21.75" customHeight="1">
      <c r="A201" s="34"/>
      <c r="B201" s="135"/>
      <c r="C201" s="167" t="s">
        <v>7</v>
      </c>
      <c r="D201" s="167" t="s">
        <v>145</v>
      </c>
      <c r="E201" s="168" t="s">
        <v>819</v>
      </c>
      <c r="F201" s="169" t="s">
        <v>820</v>
      </c>
      <c r="G201" s="170" t="s">
        <v>288</v>
      </c>
      <c r="H201" s="171">
        <v>4.7</v>
      </c>
      <c r="I201" s="172"/>
      <c r="J201" s="173">
        <f>ROUND(I201*H201,2)</f>
        <v>0</v>
      </c>
      <c r="K201" s="174"/>
      <c r="L201" s="35"/>
      <c r="M201" s="175" t="s">
        <v>1</v>
      </c>
      <c r="N201" s="176" t="s">
        <v>43</v>
      </c>
      <c r="O201" s="60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164</v>
      </c>
      <c r="AT201" s="179" t="s">
        <v>145</v>
      </c>
      <c r="AU201" s="179" t="s">
        <v>88</v>
      </c>
      <c r="AY201" s="17" t="s">
        <v>142</v>
      </c>
      <c r="BE201" s="100">
        <f>IF(N201="základní",J201,0)</f>
        <v>0</v>
      </c>
      <c r="BF201" s="100">
        <f>IF(N201="snížená",J201,0)</f>
        <v>0</v>
      </c>
      <c r="BG201" s="100">
        <f>IF(N201="zákl. přenesená",J201,0)</f>
        <v>0</v>
      </c>
      <c r="BH201" s="100">
        <f>IF(N201="sníž. přenesená",J201,0)</f>
        <v>0</v>
      </c>
      <c r="BI201" s="100">
        <f>IF(N201="nulová",J201,0)</f>
        <v>0</v>
      </c>
      <c r="BJ201" s="17" t="s">
        <v>86</v>
      </c>
      <c r="BK201" s="100">
        <f>ROUND(I201*H201,2)</f>
        <v>0</v>
      </c>
      <c r="BL201" s="17" t="s">
        <v>164</v>
      </c>
      <c r="BM201" s="179" t="s">
        <v>651</v>
      </c>
    </row>
    <row r="202" spans="1:65" s="2" customFormat="1" ht="11.25">
      <c r="A202" s="34"/>
      <c r="B202" s="35"/>
      <c r="C202" s="34"/>
      <c r="D202" s="180" t="s">
        <v>151</v>
      </c>
      <c r="E202" s="34"/>
      <c r="F202" s="181" t="s">
        <v>820</v>
      </c>
      <c r="G202" s="34"/>
      <c r="H202" s="34"/>
      <c r="I202" s="136"/>
      <c r="J202" s="34"/>
      <c r="K202" s="34"/>
      <c r="L202" s="35"/>
      <c r="M202" s="182"/>
      <c r="N202" s="183"/>
      <c r="O202" s="60"/>
      <c r="P202" s="60"/>
      <c r="Q202" s="60"/>
      <c r="R202" s="60"/>
      <c r="S202" s="60"/>
      <c r="T202" s="61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151</v>
      </c>
      <c r="AU202" s="17" t="s">
        <v>88</v>
      </c>
    </row>
    <row r="203" spans="1:65" s="13" customFormat="1" ht="11.25">
      <c r="B203" s="184"/>
      <c r="D203" s="180" t="s">
        <v>153</v>
      </c>
      <c r="E203" s="185" t="s">
        <v>1</v>
      </c>
      <c r="F203" s="186" t="s">
        <v>816</v>
      </c>
      <c r="H203" s="187">
        <v>4.7</v>
      </c>
      <c r="I203" s="188"/>
      <c r="L203" s="184"/>
      <c r="M203" s="189"/>
      <c r="N203" s="190"/>
      <c r="O203" s="190"/>
      <c r="P203" s="190"/>
      <c r="Q203" s="190"/>
      <c r="R203" s="190"/>
      <c r="S203" s="190"/>
      <c r="T203" s="191"/>
      <c r="AT203" s="185" t="s">
        <v>153</v>
      </c>
      <c r="AU203" s="185" t="s">
        <v>88</v>
      </c>
      <c r="AV203" s="13" t="s">
        <v>88</v>
      </c>
      <c r="AW203" s="13" t="s">
        <v>32</v>
      </c>
      <c r="AX203" s="13" t="s">
        <v>86</v>
      </c>
      <c r="AY203" s="185" t="s">
        <v>142</v>
      </c>
    </row>
    <row r="204" spans="1:65" s="12" customFormat="1" ht="22.9" customHeight="1">
      <c r="B204" s="154"/>
      <c r="D204" s="155" t="s">
        <v>77</v>
      </c>
      <c r="E204" s="165" t="s">
        <v>821</v>
      </c>
      <c r="F204" s="165" t="s">
        <v>822</v>
      </c>
      <c r="I204" s="157"/>
      <c r="J204" s="166">
        <f>BK204</f>
        <v>0</v>
      </c>
      <c r="L204" s="154"/>
      <c r="M204" s="159"/>
      <c r="N204" s="160"/>
      <c r="O204" s="160"/>
      <c r="P204" s="161">
        <v>0</v>
      </c>
      <c r="Q204" s="160"/>
      <c r="R204" s="161">
        <v>0</v>
      </c>
      <c r="S204" s="160"/>
      <c r="T204" s="162">
        <v>0</v>
      </c>
      <c r="AR204" s="155" t="s">
        <v>86</v>
      </c>
      <c r="AT204" s="163" t="s">
        <v>77</v>
      </c>
      <c r="AU204" s="163" t="s">
        <v>86</v>
      </c>
      <c r="AY204" s="155" t="s">
        <v>142</v>
      </c>
      <c r="BK204" s="164">
        <v>0</v>
      </c>
    </row>
    <row r="205" spans="1:65" s="12" customFormat="1" ht="22.9" customHeight="1">
      <c r="B205" s="154"/>
      <c r="D205" s="155" t="s">
        <v>77</v>
      </c>
      <c r="E205" s="165" t="s">
        <v>685</v>
      </c>
      <c r="F205" s="165" t="s">
        <v>686</v>
      </c>
      <c r="I205" s="157"/>
      <c r="J205" s="166">
        <f>BK205</f>
        <v>0</v>
      </c>
      <c r="L205" s="154"/>
      <c r="M205" s="159"/>
      <c r="N205" s="160"/>
      <c r="O205" s="160"/>
      <c r="P205" s="161">
        <f>SUM(P206:P207)</f>
        <v>0</v>
      </c>
      <c r="Q205" s="160"/>
      <c r="R205" s="161">
        <f>SUM(R206:R207)</f>
        <v>0</v>
      </c>
      <c r="S205" s="160"/>
      <c r="T205" s="162">
        <f>SUM(T206:T207)</f>
        <v>0</v>
      </c>
      <c r="AR205" s="155" t="s">
        <v>86</v>
      </c>
      <c r="AT205" s="163" t="s">
        <v>77</v>
      </c>
      <c r="AU205" s="163" t="s">
        <v>86</v>
      </c>
      <c r="AY205" s="155" t="s">
        <v>142</v>
      </c>
      <c r="BK205" s="164">
        <f>SUM(BK206:BK207)</f>
        <v>0</v>
      </c>
    </row>
    <row r="206" spans="1:65" s="2" customFormat="1" ht="24.2" customHeight="1">
      <c r="A206" s="34"/>
      <c r="B206" s="135"/>
      <c r="C206" s="167" t="s">
        <v>361</v>
      </c>
      <c r="D206" s="167" t="s">
        <v>145</v>
      </c>
      <c r="E206" s="168" t="s">
        <v>823</v>
      </c>
      <c r="F206" s="169" t="s">
        <v>824</v>
      </c>
      <c r="G206" s="170" t="s">
        <v>353</v>
      </c>
      <c r="H206" s="171">
        <v>1.6919999999999999</v>
      </c>
      <c r="I206" s="172"/>
      <c r="J206" s="173">
        <f>ROUND(I206*H206,2)</f>
        <v>0</v>
      </c>
      <c r="K206" s="174"/>
      <c r="L206" s="35"/>
      <c r="M206" s="175" t="s">
        <v>1</v>
      </c>
      <c r="N206" s="176" t="s">
        <v>43</v>
      </c>
      <c r="O206" s="60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164</v>
      </c>
      <c r="AT206" s="179" t="s">
        <v>145</v>
      </c>
      <c r="AU206" s="179" t="s">
        <v>88</v>
      </c>
      <c r="AY206" s="17" t="s">
        <v>142</v>
      </c>
      <c r="BE206" s="100">
        <f>IF(N206="základní",J206,0)</f>
        <v>0</v>
      </c>
      <c r="BF206" s="100">
        <f>IF(N206="snížená",J206,0)</f>
        <v>0</v>
      </c>
      <c r="BG206" s="100">
        <f>IF(N206="zákl. přenesená",J206,0)</f>
        <v>0</v>
      </c>
      <c r="BH206" s="100">
        <f>IF(N206="sníž. přenesená",J206,0)</f>
        <v>0</v>
      </c>
      <c r="BI206" s="100">
        <f>IF(N206="nulová",J206,0)</f>
        <v>0</v>
      </c>
      <c r="BJ206" s="17" t="s">
        <v>86</v>
      </c>
      <c r="BK206" s="100">
        <f>ROUND(I206*H206,2)</f>
        <v>0</v>
      </c>
      <c r="BL206" s="17" t="s">
        <v>164</v>
      </c>
      <c r="BM206" s="179" t="s">
        <v>664</v>
      </c>
    </row>
    <row r="207" spans="1:65" s="2" customFormat="1" ht="19.5">
      <c r="A207" s="34"/>
      <c r="B207" s="35"/>
      <c r="C207" s="34"/>
      <c r="D207" s="180" t="s">
        <v>151</v>
      </c>
      <c r="E207" s="34"/>
      <c r="F207" s="181" t="s">
        <v>824</v>
      </c>
      <c r="G207" s="34"/>
      <c r="H207" s="34"/>
      <c r="I207" s="136"/>
      <c r="J207" s="34"/>
      <c r="K207" s="34"/>
      <c r="L207" s="35"/>
      <c r="M207" s="223"/>
      <c r="N207" s="224"/>
      <c r="O207" s="225"/>
      <c r="P207" s="225"/>
      <c r="Q207" s="225"/>
      <c r="R207" s="225"/>
      <c r="S207" s="225"/>
      <c r="T207" s="22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151</v>
      </c>
      <c r="AU207" s="17" t="s">
        <v>88</v>
      </c>
    </row>
    <row r="208" spans="1:65" s="2" customFormat="1" ht="6.95" customHeight="1">
      <c r="A208" s="34"/>
      <c r="B208" s="49"/>
      <c r="C208" s="50"/>
      <c r="D208" s="50"/>
      <c r="E208" s="50"/>
      <c r="F208" s="50"/>
      <c r="G208" s="50"/>
      <c r="H208" s="50"/>
      <c r="I208" s="50"/>
      <c r="J208" s="50"/>
      <c r="K208" s="50"/>
      <c r="L208" s="35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30:K207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825</v>
      </c>
      <c r="H4" s="20"/>
    </row>
    <row r="5" spans="1:8" s="1" customFormat="1" ht="12" customHeight="1">
      <c r="B5" s="20"/>
      <c r="C5" s="24" t="s">
        <v>13</v>
      </c>
      <c r="D5" s="267" t="s">
        <v>14</v>
      </c>
      <c r="E5" s="263"/>
      <c r="F5" s="263"/>
      <c r="H5" s="20"/>
    </row>
    <row r="6" spans="1:8" s="1" customFormat="1" ht="36.950000000000003" customHeight="1">
      <c r="B6" s="20"/>
      <c r="C6" s="26" t="s">
        <v>16</v>
      </c>
      <c r="D6" s="264" t="s">
        <v>17</v>
      </c>
      <c r="E6" s="263"/>
      <c r="F6" s="263"/>
      <c r="H6" s="20"/>
    </row>
    <row r="7" spans="1:8" s="1" customFormat="1" ht="16.5" customHeight="1">
      <c r="B7" s="20"/>
      <c r="C7" s="27" t="s">
        <v>22</v>
      </c>
      <c r="D7" s="57" t="str">
        <f>'Rekapitulace stavby'!AN8</f>
        <v>15. 3. 2022</v>
      </c>
      <c r="H7" s="20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43"/>
      <c r="B9" s="144"/>
      <c r="C9" s="145" t="s">
        <v>59</v>
      </c>
      <c r="D9" s="146" t="s">
        <v>60</v>
      </c>
      <c r="E9" s="146" t="s">
        <v>129</v>
      </c>
      <c r="F9" s="147" t="s">
        <v>826</v>
      </c>
      <c r="G9" s="143"/>
      <c r="H9" s="144"/>
    </row>
    <row r="10" spans="1:8" s="2" customFormat="1" ht="26.45" customHeight="1">
      <c r="A10" s="34"/>
      <c r="B10" s="35"/>
      <c r="C10" s="227" t="s">
        <v>827</v>
      </c>
      <c r="D10" s="227" t="s">
        <v>90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228" t="s">
        <v>426</v>
      </c>
      <c r="D11" s="229" t="s">
        <v>426</v>
      </c>
      <c r="E11" s="230" t="s">
        <v>1</v>
      </c>
      <c r="F11" s="231">
        <v>234.84</v>
      </c>
      <c r="G11" s="34"/>
      <c r="H11" s="35"/>
    </row>
    <row r="12" spans="1:8" s="2" customFormat="1" ht="16.899999999999999" customHeight="1">
      <c r="A12" s="34"/>
      <c r="B12" s="35"/>
      <c r="C12" s="232" t="s">
        <v>426</v>
      </c>
      <c r="D12" s="232" t="s">
        <v>427</v>
      </c>
      <c r="E12" s="17" t="s">
        <v>1</v>
      </c>
      <c r="F12" s="233">
        <v>234.84</v>
      </c>
      <c r="G12" s="34"/>
      <c r="H12" s="35"/>
    </row>
    <row r="13" spans="1:8" s="2" customFormat="1" ht="16.899999999999999" customHeight="1">
      <c r="A13" s="34"/>
      <c r="B13" s="35"/>
      <c r="C13" s="228" t="s">
        <v>828</v>
      </c>
      <c r="D13" s="229" t="s">
        <v>828</v>
      </c>
      <c r="E13" s="230" t="s">
        <v>1</v>
      </c>
      <c r="F13" s="231">
        <v>228</v>
      </c>
      <c r="G13" s="34"/>
      <c r="H13" s="35"/>
    </row>
    <row r="14" spans="1:8" s="2" customFormat="1" ht="16.899999999999999" customHeight="1">
      <c r="A14" s="34"/>
      <c r="B14" s="35"/>
      <c r="C14" s="232" t="s">
        <v>828</v>
      </c>
      <c r="D14" s="232" t="s">
        <v>829</v>
      </c>
      <c r="E14" s="17" t="s">
        <v>1</v>
      </c>
      <c r="F14" s="233">
        <v>228</v>
      </c>
      <c r="G14" s="34"/>
      <c r="H14" s="35"/>
    </row>
    <row r="15" spans="1:8" s="2" customFormat="1" ht="16.899999999999999" customHeight="1">
      <c r="A15" s="34"/>
      <c r="B15" s="35"/>
      <c r="C15" s="228" t="s">
        <v>542</v>
      </c>
      <c r="D15" s="229" t="s">
        <v>542</v>
      </c>
      <c r="E15" s="230" t="s">
        <v>1</v>
      </c>
      <c r="F15" s="231">
        <v>1</v>
      </c>
      <c r="G15" s="34"/>
      <c r="H15" s="35"/>
    </row>
    <row r="16" spans="1:8" s="2" customFormat="1" ht="16.899999999999999" customHeight="1">
      <c r="A16" s="34"/>
      <c r="B16" s="35"/>
      <c r="C16" s="232" t="s">
        <v>542</v>
      </c>
      <c r="D16" s="232" t="s">
        <v>543</v>
      </c>
      <c r="E16" s="17" t="s">
        <v>1</v>
      </c>
      <c r="F16" s="233">
        <v>1</v>
      </c>
      <c r="G16" s="34"/>
      <c r="H16" s="35"/>
    </row>
    <row r="17" spans="1:8" s="2" customFormat="1" ht="16.899999999999999" customHeight="1">
      <c r="A17" s="34"/>
      <c r="B17" s="35"/>
      <c r="C17" s="228" t="s">
        <v>196</v>
      </c>
      <c r="D17" s="229" t="s">
        <v>197</v>
      </c>
      <c r="E17" s="230" t="s">
        <v>1</v>
      </c>
      <c r="F17" s="231">
        <v>420</v>
      </c>
      <c r="G17" s="34"/>
      <c r="H17" s="35"/>
    </row>
    <row r="18" spans="1:8" s="2" customFormat="1" ht="16.899999999999999" customHeight="1">
      <c r="A18" s="34"/>
      <c r="B18" s="35"/>
      <c r="C18" s="232" t="s">
        <v>196</v>
      </c>
      <c r="D18" s="232" t="s">
        <v>241</v>
      </c>
      <c r="E18" s="17" t="s">
        <v>1</v>
      </c>
      <c r="F18" s="233">
        <v>420</v>
      </c>
      <c r="G18" s="34"/>
      <c r="H18" s="35"/>
    </row>
    <row r="19" spans="1:8" s="2" customFormat="1" ht="16.899999999999999" customHeight="1">
      <c r="A19" s="34"/>
      <c r="B19" s="35"/>
      <c r="C19" s="234" t="s">
        <v>830</v>
      </c>
      <c r="D19" s="34"/>
      <c r="E19" s="34"/>
      <c r="F19" s="34"/>
      <c r="G19" s="34"/>
      <c r="H19" s="35"/>
    </row>
    <row r="20" spans="1:8" s="2" customFormat="1" ht="16.899999999999999" customHeight="1">
      <c r="A20" s="34"/>
      <c r="B20" s="35"/>
      <c r="C20" s="232" t="s">
        <v>236</v>
      </c>
      <c r="D20" s="232" t="s">
        <v>237</v>
      </c>
      <c r="E20" s="17" t="s">
        <v>238</v>
      </c>
      <c r="F20" s="233">
        <v>420</v>
      </c>
      <c r="G20" s="34"/>
      <c r="H20" s="35"/>
    </row>
    <row r="21" spans="1:8" s="2" customFormat="1" ht="16.899999999999999" customHeight="1">
      <c r="A21" s="34"/>
      <c r="B21" s="35"/>
      <c r="C21" s="232" t="s">
        <v>312</v>
      </c>
      <c r="D21" s="232" t="s">
        <v>313</v>
      </c>
      <c r="E21" s="17" t="s">
        <v>238</v>
      </c>
      <c r="F21" s="233">
        <v>420</v>
      </c>
      <c r="G21" s="34"/>
      <c r="H21" s="35"/>
    </row>
    <row r="22" spans="1:8" s="2" customFormat="1" ht="16.899999999999999" customHeight="1">
      <c r="A22" s="34"/>
      <c r="B22" s="35"/>
      <c r="C22" s="232" t="s">
        <v>316</v>
      </c>
      <c r="D22" s="232" t="s">
        <v>317</v>
      </c>
      <c r="E22" s="17" t="s">
        <v>238</v>
      </c>
      <c r="F22" s="233">
        <v>1680</v>
      </c>
      <c r="G22" s="34"/>
      <c r="H22" s="35"/>
    </row>
    <row r="23" spans="1:8" s="2" customFormat="1" ht="16.899999999999999" customHeight="1">
      <c r="A23" s="34"/>
      <c r="B23" s="35"/>
      <c r="C23" s="232" t="s">
        <v>336</v>
      </c>
      <c r="D23" s="232" t="s">
        <v>337</v>
      </c>
      <c r="E23" s="17" t="s">
        <v>288</v>
      </c>
      <c r="F23" s="233">
        <v>102.2</v>
      </c>
      <c r="G23" s="34"/>
      <c r="H23" s="35"/>
    </row>
    <row r="24" spans="1:8" s="2" customFormat="1" ht="22.5">
      <c r="A24" s="34"/>
      <c r="B24" s="35"/>
      <c r="C24" s="232" t="s">
        <v>355</v>
      </c>
      <c r="D24" s="232" t="s">
        <v>356</v>
      </c>
      <c r="E24" s="17" t="s">
        <v>353</v>
      </c>
      <c r="F24" s="233">
        <v>610.62300000000005</v>
      </c>
      <c r="G24" s="34"/>
      <c r="H24" s="35"/>
    </row>
    <row r="25" spans="1:8" s="2" customFormat="1" ht="16.899999999999999" customHeight="1">
      <c r="A25" s="34"/>
      <c r="B25" s="35"/>
      <c r="C25" s="232" t="s">
        <v>362</v>
      </c>
      <c r="D25" s="232" t="s">
        <v>363</v>
      </c>
      <c r="E25" s="17" t="s">
        <v>288</v>
      </c>
      <c r="F25" s="233">
        <v>339.23500000000001</v>
      </c>
      <c r="G25" s="34"/>
      <c r="H25" s="35"/>
    </row>
    <row r="26" spans="1:8" s="2" customFormat="1" ht="16.899999999999999" customHeight="1">
      <c r="A26" s="34"/>
      <c r="B26" s="35"/>
      <c r="C26" s="228" t="s">
        <v>220</v>
      </c>
      <c r="D26" s="229" t="s">
        <v>1</v>
      </c>
      <c r="E26" s="230" t="s">
        <v>1</v>
      </c>
      <c r="F26" s="231">
        <v>251.1</v>
      </c>
      <c r="G26" s="34"/>
      <c r="H26" s="35"/>
    </row>
    <row r="27" spans="1:8" s="2" customFormat="1" ht="16.899999999999999" customHeight="1">
      <c r="A27" s="34"/>
      <c r="B27" s="35"/>
      <c r="C27" s="232" t="s">
        <v>220</v>
      </c>
      <c r="D27" s="232" t="s">
        <v>274</v>
      </c>
      <c r="E27" s="17" t="s">
        <v>1</v>
      </c>
      <c r="F27" s="233">
        <v>251.1</v>
      </c>
      <c r="G27" s="34"/>
      <c r="H27" s="35"/>
    </row>
    <row r="28" spans="1:8" s="2" customFormat="1" ht="16.899999999999999" customHeight="1">
      <c r="A28" s="34"/>
      <c r="B28" s="35"/>
      <c r="C28" s="234" t="s">
        <v>830</v>
      </c>
      <c r="D28" s="34"/>
      <c r="E28" s="34"/>
      <c r="F28" s="34"/>
      <c r="G28" s="34"/>
      <c r="H28" s="35"/>
    </row>
    <row r="29" spans="1:8" s="2" customFormat="1" ht="16.899999999999999" customHeight="1">
      <c r="A29" s="34"/>
      <c r="B29" s="35"/>
      <c r="C29" s="232" t="s">
        <v>270</v>
      </c>
      <c r="D29" s="232" t="s">
        <v>271</v>
      </c>
      <c r="E29" s="17" t="s">
        <v>238</v>
      </c>
      <c r="F29" s="233">
        <v>251.1</v>
      </c>
      <c r="G29" s="34"/>
      <c r="H29" s="35"/>
    </row>
    <row r="30" spans="1:8" s="2" customFormat="1" ht="16.899999999999999" customHeight="1">
      <c r="A30" s="34"/>
      <c r="B30" s="35"/>
      <c r="C30" s="232" t="s">
        <v>637</v>
      </c>
      <c r="D30" s="232" t="s">
        <v>638</v>
      </c>
      <c r="E30" s="17" t="s">
        <v>353</v>
      </c>
      <c r="F30" s="233">
        <v>186.95099999999999</v>
      </c>
      <c r="G30" s="34"/>
      <c r="H30" s="35"/>
    </row>
    <row r="31" spans="1:8" s="2" customFormat="1" ht="22.5">
      <c r="A31" s="34"/>
      <c r="B31" s="35"/>
      <c r="C31" s="232" t="s">
        <v>676</v>
      </c>
      <c r="D31" s="232" t="s">
        <v>677</v>
      </c>
      <c r="E31" s="17" t="s">
        <v>353</v>
      </c>
      <c r="F31" s="233">
        <v>56.000999999999998</v>
      </c>
      <c r="G31" s="34"/>
      <c r="H31" s="35"/>
    </row>
    <row r="32" spans="1:8" s="2" customFormat="1" ht="16.899999999999999" customHeight="1">
      <c r="A32" s="34"/>
      <c r="B32" s="35"/>
      <c r="C32" s="228" t="s">
        <v>209</v>
      </c>
      <c r="D32" s="229" t="s">
        <v>1</v>
      </c>
      <c r="E32" s="230" t="s">
        <v>1</v>
      </c>
      <c r="F32" s="231">
        <v>64.522000000000006</v>
      </c>
      <c r="G32" s="34"/>
      <c r="H32" s="35"/>
    </row>
    <row r="33" spans="1:8" s="2" customFormat="1" ht="16.899999999999999" customHeight="1">
      <c r="A33" s="34"/>
      <c r="B33" s="35"/>
      <c r="C33" s="232" t="s">
        <v>1</v>
      </c>
      <c r="D33" s="232" t="s">
        <v>656</v>
      </c>
      <c r="E33" s="17" t="s">
        <v>1</v>
      </c>
      <c r="F33" s="233">
        <v>10.98</v>
      </c>
      <c r="G33" s="34"/>
      <c r="H33" s="35"/>
    </row>
    <row r="34" spans="1:8" s="2" customFormat="1" ht="16.899999999999999" customHeight="1">
      <c r="A34" s="34"/>
      <c r="B34" s="35"/>
      <c r="C34" s="232" t="s">
        <v>1</v>
      </c>
      <c r="D34" s="232" t="s">
        <v>657</v>
      </c>
      <c r="E34" s="17" t="s">
        <v>1</v>
      </c>
      <c r="F34" s="233">
        <v>52.747</v>
      </c>
      <c r="G34" s="34"/>
      <c r="H34" s="35"/>
    </row>
    <row r="35" spans="1:8" s="2" customFormat="1" ht="16.899999999999999" customHeight="1">
      <c r="A35" s="34"/>
      <c r="B35" s="35"/>
      <c r="C35" s="232" t="s">
        <v>1</v>
      </c>
      <c r="D35" s="232" t="s">
        <v>658</v>
      </c>
      <c r="E35" s="17" t="s">
        <v>1</v>
      </c>
      <c r="F35" s="233">
        <v>0.79500000000000004</v>
      </c>
      <c r="G35" s="34"/>
      <c r="H35" s="35"/>
    </row>
    <row r="36" spans="1:8" s="2" customFormat="1" ht="16.899999999999999" customHeight="1">
      <c r="A36" s="34"/>
      <c r="B36" s="35"/>
      <c r="C36" s="232" t="s">
        <v>209</v>
      </c>
      <c r="D36" s="232" t="s">
        <v>260</v>
      </c>
      <c r="E36" s="17" t="s">
        <v>1</v>
      </c>
      <c r="F36" s="233">
        <v>64.522000000000006</v>
      </c>
      <c r="G36" s="34"/>
      <c r="H36" s="35"/>
    </row>
    <row r="37" spans="1:8" s="2" customFormat="1" ht="16.899999999999999" customHeight="1">
      <c r="A37" s="34"/>
      <c r="B37" s="35"/>
      <c r="C37" s="234" t="s">
        <v>830</v>
      </c>
      <c r="D37" s="34"/>
      <c r="E37" s="34"/>
      <c r="F37" s="34"/>
      <c r="G37" s="34"/>
      <c r="H37" s="35"/>
    </row>
    <row r="38" spans="1:8" s="2" customFormat="1" ht="16.899999999999999" customHeight="1">
      <c r="A38" s="34"/>
      <c r="B38" s="35"/>
      <c r="C38" s="232" t="s">
        <v>652</v>
      </c>
      <c r="D38" s="232" t="s">
        <v>653</v>
      </c>
      <c r="E38" s="17" t="s">
        <v>353</v>
      </c>
      <c r="F38" s="233">
        <v>64.522000000000006</v>
      </c>
      <c r="G38" s="34"/>
      <c r="H38" s="35"/>
    </row>
    <row r="39" spans="1:8" s="2" customFormat="1" ht="16.899999999999999" customHeight="1">
      <c r="A39" s="34"/>
      <c r="B39" s="35"/>
      <c r="C39" s="232" t="s">
        <v>660</v>
      </c>
      <c r="D39" s="232" t="s">
        <v>661</v>
      </c>
      <c r="E39" s="17" t="s">
        <v>353</v>
      </c>
      <c r="F39" s="233">
        <v>580.69799999999998</v>
      </c>
      <c r="G39" s="34"/>
      <c r="H39" s="35"/>
    </row>
    <row r="40" spans="1:8" s="2" customFormat="1" ht="16.899999999999999" customHeight="1">
      <c r="A40" s="34"/>
      <c r="B40" s="35"/>
      <c r="C40" s="232" t="s">
        <v>665</v>
      </c>
      <c r="D40" s="232" t="s">
        <v>666</v>
      </c>
      <c r="E40" s="17" t="s">
        <v>353</v>
      </c>
      <c r="F40" s="233">
        <v>251.47300000000001</v>
      </c>
      <c r="G40" s="34"/>
      <c r="H40" s="35"/>
    </row>
    <row r="41" spans="1:8" s="2" customFormat="1" ht="16.899999999999999" customHeight="1">
      <c r="A41" s="34"/>
      <c r="B41" s="35"/>
      <c r="C41" s="228" t="s">
        <v>205</v>
      </c>
      <c r="D41" s="229" t="s">
        <v>205</v>
      </c>
      <c r="E41" s="230" t="s">
        <v>1</v>
      </c>
      <c r="F41" s="231">
        <v>276.23500000000001</v>
      </c>
      <c r="G41" s="34"/>
      <c r="H41" s="35"/>
    </row>
    <row r="42" spans="1:8" s="2" customFormat="1" ht="22.5">
      <c r="A42" s="34"/>
      <c r="B42" s="35"/>
      <c r="C42" s="232" t="s">
        <v>1</v>
      </c>
      <c r="D42" s="232" t="s">
        <v>291</v>
      </c>
      <c r="E42" s="17" t="s">
        <v>1</v>
      </c>
      <c r="F42" s="233">
        <v>87.534999999999997</v>
      </c>
      <c r="G42" s="34"/>
      <c r="H42" s="35"/>
    </row>
    <row r="43" spans="1:8" s="2" customFormat="1" ht="22.5">
      <c r="A43" s="34"/>
      <c r="B43" s="35"/>
      <c r="C43" s="232" t="s">
        <v>1</v>
      </c>
      <c r="D43" s="232" t="s">
        <v>292</v>
      </c>
      <c r="E43" s="17" t="s">
        <v>1</v>
      </c>
      <c r="F43" s="233">
        <v>188.7</v>
      </c>
      <c r="G43" s="34"/>
      <c r="H43" s="35"/>
    </row>
    <row r="44" spans="1:8" s="2" customFormat="1" ht="16.899999999999999" customHeight="1">
      <c r="A44" s="34"/>
      <c r="B44" s="35"/>
      <c r="C44" s="232" t="s">
        <v>205</v>
      </c>
      <c r="D44" s="232" t="s">
        <v>260</v>
      </c>
      <c r="E44" s="17" t="s">
        <v>1</v>
      </c>
      <c r="F44" s="233">
        <v>276.23500000000001</v>
      </c>
      <c r="G44" s="34"/>
      <c r="H44" s="35"/>
    </row>
    <row r="45" spans="1:8" s="2" customFormat="1" ht="16.899999999999999" customHeight="1">
      <c r="A45" s="34"/>
      <c r="B45" s="35"/>
      <c r="C45" s="234" t="s">
        <v>830</v>
      </c>
      <c r="D45" s="34"/>
      <c r="E45" s="34"/>
      <c r="F45" s="34"/>
      <c r="G45" s="34"/>
      <c r="H45" s="35"/>
    </row>
    <row r="46" spans="1:8" s="2" customFormat="1" ht="22.5">
      <c r="A46" s="34"/>
      <c r="B46" s="35"/>
      <c r="C46" s="232" t="s">
        <v>286</v>
      </c>
      <c r="D46" s="232" t="s">
        <v>287</v>
      </c>
      <c r="E46" s="17" t="s">
        <v>288</v>
      </c>
      <c r="F46" s="233">
        <v>276.23500000000001</v>
      </c>
      <c r="G46" s="34"/>
      <c r="H46" s="35"/>
    </row>
    <row r="47" spans="1:8" s="2" customFormat="1" ht="22.5">
      <c r="A47" s="34"/>
      <c r="B47" s="35"/>
      <c r="C47" s="232" t="s">
        <v>330</v>
      </c>
      <c r="D47" s="232" t="s">
        <v>331</v>
      </c>
      <c r="E47" s="17" t="s">
        <v>288</v>
      </c>
      <c r="F47" s="233">
        <v>276.23500000000001</v>
      </c>
      <c r="G47" s="34"/>
      <c r="H47" s="35"/>
    </row>
    <row r="48" spans="1:8" s="2" customFormat="1" ht="16.899999999999999" customHeight="1">
      <c r="A48" s="34"/>
      <c r="B48" s="35"/>
      <c r="C48" s="228" t="s">
        <v>218</v>
      </c>
      <c r="D48" s="229" t="s">
        <v>1</v>
      </c>
      <c r="E48" s="230" t="s">
        <v>1</v>
      </c>
      <c r="F48" s="231">
        <v>122.1</v>
      </c>
      <c r="G48" s="34"/>
      <c r="H48" s="35"/>
    </row>
    <row r="49" spans="1:8" s="2" customFormat="1" ht="16.899999999999999" customHeight="1">
      <c r="A49" s="34"/>
      <c r="B49" s="35"/>
      <c r="C49" s="232" t="s">
        <v>218</v>
      </c>
      <c r="D49" s="232" t="s">
        <v>257</v>
      </c>
      <c r="E49" s="17" t="s">
        <v>1</v>
      </c>
      <c r="F49" s="233">
        <v>122.1</v>
      </c>
      <c r="G49" s="34"/>
      <c r="H49" s="35"/>
    </row>
    <row r="50" spans="1:8" s="2" customFormat="1" ht="16.899999999999999" customHeight="1">
      <c r="A50" s="34"/>
      <c r="B50" s="35"/>
      <c r="C50" s="234" t="s">
        <v>830</v>
      </c>
      <c r="D50" s="34"/>
      <c r="E50" s="34"/>
      <c r="F50" s="34"/>
      <c r="G50" s="34"/>
      <c r="H50" s="35"/>
    </row>
    <row r="51" spans="1:8" s="2" customFormat="1" ht="16.899999999999999" customHeight="1">
      <c r="A51" s="34"/>
      <c r="B51" s="35"/>
      <c r="C51" s="232" t="s">
        <v>266</v>
      </c>
      <c r="D51" s="232" t="s">
        <v>267</v>
      </c>
      <c r="E51" s="17" t="s">
        <v>238</v>
      </c>
      <c r="F51" s="233">
        <v>122.1</v>
      </c>
      <c r="G51" s="34"/>
      <c r="H51" s="35"/>
    </row>
    <row r="52" spans="1:8" s="2" customFormat="1" ht="16.899999999999999" customHeight="1">
      <c r="A52" s="34"/>
      <c r="B52" s="35"/>
      <c r="C52" s="232" t="s">
        <v>652</v>
      </c>
      <c r="D52" s="232" t="s">
        <v>653</v>
      </c>
      <c r="E52" s="17" t="s">
        <v>353</v>
      </c>
      <c r="F52" s="233">
        <v>64.522000000000006</v>
      </c>
      <c r="G52" s="34"/>
      <c r="H52" s="35"/>
    </row>
    <row r="53" spans="1:8" s="2" customFormat="1" ht="22.5">
      <c r="A53" s="34"/>
      <c r="B53" s="35"/>
      <c r="C53" s="232" t="s">
        <v>671</v>
      </c>
      <c r="D53" s="232" t="s">
        <v>672</v>
      </c>
      <c r="E53" s="17" t="s">
        <v>353</v>
      </c>
      <c r="F53" s="233">
        <v>64.522000000000006</v>
      </c>
      <c r="G53" s="34"/>
      <c r="H53" s="35"/>
    </row>
    <row r="54" spans="1:8" s="2" customFormat="1" ht="16.899999999999999" customHeight="1">
      <c r="A54" s="34"/>
      <c r="B54" s="35"/>
      <c r="C54" s="228" t="s">
        <v>216</v>
      </c>
      <c r="D54" s="229" t="s">
        <v>1</v>
      </c>
      <c r="E54" s="230" t="s">
        <v>1</v>
      </c>
      <c r="F54" s="231">
        <v>129</v>
      </c>
      <c r="G54" s="34"/>
      <c r="H54" s="35"/>
    </row>
    <row r="55" spans="1:8" s="2" customFormat="1" ht="16.899999999999999" customHeight="1">
      <c r="A55" s="34"/>
      <c r="B55" s="35"/>
      <c r="C55" s="232" t="s">
        <v>216</v>
      </c>
      <c r="D55" s="232" t="s">
        <v>265</v>
      </c>
      <c r="E55" s="17" t="s">
        <v>1</v>
      </c>
      <c r="F55" s="233">
        <v>129</v>
      </c>
      <c r="G55" s="34"/>
      <c r="H55" s="35"/>
    </row>
    <row r="56" spans="1:8" s="2" customFormat="1" ht="16.899999999999999" customHeight="1">
      <c r="A56" s="34"/>
      <c r="B56" s="35"/>
      <c r="C56" s="234" t="s">
        <v>830</v>
      </c>
      <c r="D56" s="34"/>
      <c r="E56" s="34"/>
      <c r="F56" s="34"/>
      <c r="G56" s="34"/>
      <c r="H56" s="35"/>
    </row>
    <row r="57" spans="1:8" s="2" customFormat="1" ht="16.899999999999999" customHeight="1">
      <c r="A57" s="34"/>
      <c r="B57" s="35"/>
      <c r="C57" s="232" t="s">
        <v>261</v>
      </c>
      <c r="D57" s="232" t="s">
        <v>262</v>
      </c>
      <c r="E57" s="17" t="s">
        <v>238</v>
      </c>
      <c r="F57" s="233">
        <v>129</v>
      </c>
      <c r="G57" s="34"/>
      <c r="H57" s="35"/>
    </row>
    <row r="58" spans="1:8" s="2" customFormat="1" ht="16.899999999999999" customHeight="1">
      <c r="A58" s="34"/>
      <c r="B58" s="35"/>
      <c r="C58" s="232" t="s">
        <v>637</v>
      </c>
      <c r="D58" s="232" t="s">
        <v>638</v>
      </c>
      <c r="E58" s="17" t="s">
        <v>353</v>
      </c>
      <c r="F58" s="233">
        <v>186.95099999999999</v>
      </c>
      <c r="G58" s="34"/>
      <c r="H58" s="35"/>
    </row>
    <row r="59" spans="1:8" s="2" customFormat="1" ht="22.5">
      <c r="A59" s="34"/>
      <c r="B59" s="35"/>
      <c r="C59" s="232" t="s">
        <v>676</v>
      </c>
      <c r="D59" s="232" t="s">
        <v>677</v>
      </c>
      <c r="E59" s="17" t="s">
        <v>353</v>
      </c>
      <c r="F59" s="233">
        <v>56.000999999999998</v>
      </c>
      <c r="G59" s="34"/>
      <c r="H59" s="35"/>
    </row>
    <row r="60" spans="1:8" s="2" customFormat="1" ht="16.899999999999999" customHeight="1">
      <c r="A60" s="34"/>
      <c r="B60" s="35"/>
      <c r="C60" s="228" t="s">
        <v>211</v>
      </c>
      <c r="D60" s="229" t="s">
        <v>1</v>
      </c>
      <c r="E60" s="230" t="s">
        <v>1</v>
      </c>
      <c r="F60" s="231">
        <v>257.10000000000002</v>
      </c>
      <c r="G60" s="34"/>
      <c r="H60" s="35"/>
    </row>
    <row r="61" spans="1:8" s="2" customFormat="1" ht="16.899999999999999" customHeight="1">
      <c r="A61" s="34"/>
      <c r="B61" s="35"/>
      <c r="C61" s="232" t="s">
        <v>1</v>
      </c>
      <c r="D61" s="232" t="s">
        <v>257</v>
      </c>
      <c r="E61" s="17" t="s">
        <v>1</v>
      </c>
      <c r="F61" s="233">
        <v>122.1</v>
      </c>
      <c r="G61" s="34"/>
      <c r="H61" s="35"/>
    </row>
    <row r="62" spans="1:8" s="2" customFormat="1" ht="16.899999999999999" customHeight="1">
      <c r="A62" s="34"/>
      <c r="B62" s="35"/>
      <c r="C62" s="232" t="s">
        <v>1</v>
      </c>
      <c r="D62" s="232" t="s">
        <v>258</v>
      </c>
      <c r="E62" s="17" t="s">
        <v>1</v>
      </c>
      <c r="F62" s="233">
        <v>129</v>
      </c>
      <c r="G62" s="34"/>
      <c r="H62" s="35"/>
    </row>
    <row r="63" spans="1:8" s="2" customFormat="1" ht="16.899999999999999" customHeight="1">
      <c r="A63" s="34"/>
      <c r="B63" s="35"/>
      <c r="C63" s="232" t="s">
        <v>1</v>
      </c>
      <c r="D63" s="232" t="s">
        <v>259</v>
      </c>
      <c r="E63" s="17" t="s">
        <v>1</v>
      </c>
      <c r="F63" s="233">
        <v>6</v>
      </c>
      <c r="G63" s="34"/>
      <c r="H63" s="35"/>
    </row>
    <row r="64" spans="1:8" s="2" customFormat="1" ht="16.899999999999999" customHeight="1">
      <c r="A64" s="34"/>
      <c r="B64" s="35"/>
      <c r="C64" s="232" t="s">
        <v>211</v>
      </c>
      <c r="D64" s="232" t="s">
        <v>260</v>
      </c>
      <c r="E64" s="17" t="s">
        <v>1</v>
      </c>
      <c r="F64" s="233">
        <v>257.10000000000002</v>
      </c>
      <c r="G64" s="34"/>
      <c r="H64" s="35"/>
    </row>
    <row r="65" spans="1:8" s="2" customFormat="1" ht="16.899999999999999" customHeight="1">
      <c r="A65" s="34"/>
      <c r="B65" s="35"/>
      <c r="C65" s="234" t="s">
        <v>830</v>
      </c>
      <c r="D65" s="34"/>
      <c r="E65" s="34"/>
      <c r="F65" s="34"/>
      <c r="G65" s="34"/>
      <c r="H65" s="35"/>
    </row>
    <row r="66" spans="1:8" s="2" customFormat="1" ht="16.899999999999999" customHeight="1">
      <c r="A66" s="34"/>
      <c r="B66" s="35"/>
      <c r="C66" s="232" t="s">
        <v>253</v>
      </c>
      <c r="D66" s="232" t="s">
        <v>254</v>
      </c>
      <c r="E66" s="17" t="s">
        <v>238</v>
      </c>
      <c r="F66" s="233">
        <v>257.10000000000002</v>
      </c>
      <c r="G66" s="34"/>
      <c r="H66" s="35"/>
    </row>
    <row r="67" spans="1:8" s="2" customFormat="1" ht="16.899999999999999" customHeight="1">
      <c r="A67" s="34"/>
      <c r="B67" s="35"/>
      <c r="C67" s="232" t="s">
        <v>637</v>
      </c>
      <c r="D67" s="232" t="s">
        <v>638</v>
      </c>
      <c r="E67" s="17" t="s">
        <v>353</v>
      </c>
      <c r="F67" s="233">
        <v>186.95099999999999</v>
      </c>
      <c r="G67" s="34"/>
      <c r="H67" s="35"/>
    </row>
    <row r="68" spans="1:8" s="2" customFormat="1" ht="16.899999999999999" customHeight="1">
      <c r="A68" s="34"/>
      <c r="B68" s="35"/>
      <c r="C68" s="232" t="s">
        <v>681</v>
      </c>
      <c r="D68" s="232" t="s">
        <v>682</v>
      </c>
      <c r="E68" s="17" t="s">
        <v>353</v>
      </c>
      <c r="F68" s="233">
        <v>130.94999999999999</v>
      </c>
      <c r="G68" s="34"/>
      <c r="H68" s="35"/>
    </row>
    <row r="69" spans="1:8" s="2" customFormat="1" ht="16.899999999999999" customHeight="1">
      <c r="A69" s="34"/>
      <c r="B69" s="35"/>
      <c r="C69" s="228" t="s">
        <v>831</v>
      </c>
      <c r="D69" s="229" t="s">
        <v>832</v>
      </c>
      <c r="E69" s="230" t="s">
        <v>1</v>
      </c>
      <c r="F69" s="231">
        <v>7.75</v>
      </c>
      <c r="G69" s="34"/>
      <c r="H69" s="35"/>
    </row>
    <row r="70" spans="1:8" s="2" customFormat="1" ht="16.899999999999999" customHeight="1">
      <c r="A70" s="34"/>
      <c r="B70" s="35"/>
      <c r="C70" s="232" t="s">
        <v>831</v>
      </c>
      <c r="D70" s="232" t="s">
        <v>833</v>
      </c>
      <c r="E70" s="17" t="s">
        <v>1</v>
      </c>
      <c r="F70" s="233">
        <v>7.75</v>
      </c>
      <c r="G70" s="34"/>
      <c r="H70" s="35"/>
    </row>
    <row r="71" spans="1:8" s="2" customFormat="1" ht="16.899999999999999" customHeight="1">
      <c r="A71" s="34"/>
      <c r="B71" s="35"/>
      <c r="C71" s="228" t="s">
        <v>199</v>
      </c>
      <c r="D71" s="229" t="s">
        <v>200</v>
      </c>
      <c r="E71" s="230" t="s">
        <v>1</v>
      </c>
      <c r="F71" s="231">
        <v>5.52</v>
      </c>
      <c r="G71" s="34"/>
      <c r="H71" s="35"/>
    </row>
    <row r="72" spans="1:8" s="2" customFormat="1" ht="16.899999999999999" customHeight="1">
      <c r="A72" s="34"/>
      <c r="B72" s="35"/>
      <c r="C72" s="234" t="s">
        <v>830</v>
      </c>
      <c r="D72" s="34"/>
      <c r="E72" s="34"/>
      <c r="F72" s="34"/>
      <c r="G72" s="34"/>
      <c r="H72" s="35"/>
    </row>
    <row r="73" spans="1:8" s="2" customFormat="1" ht="16.899999999999999" customHeight="1">
      <c r="A73" s="34"/>
      <c r="B73" s="35"/>
      <c r="C73" s="232" t="s">
        <v>248</v>
      </c>
      <c r="D73" s="232" t="s">
        <v>249</v>
      </c>
      <c r="E73" s="17" t="s">
        <v>238</v>
      </c>
      <c r="F73" s="233">
        <v>6</v>
      </c>
      <c r="G73" s="34"/>
      <c r="H73" s="35"/>
    </row>
    <row r="74" spans="1:8" s="2" customFormat="1" ht="16.899999999999999" customHeight="1">
      <c r="A74" s="34"/>
      <c r="B74" s="35"/>
      <c r="C74" s="232" t="s">
        <v>652</v>
      </c>
      <c r="D74" s="232" t="s">
        <v>653</v>
      </c>
      <c r="E74" s="17" t="s">
        <v>353</v>
      </c>
      <c r="F74" s="233">
        <v>64.522000000000006</v>
      </c>
      <c r="G74" s="34"/>
      <c r="H74" s="35"/>
    </row>
    <row r="75" spans="1:8" s="2" customFormat="1" ht="22.5">
      <c r="A75" s="34"/>
      <c r="B75" s="35"/>
      <c r="C75" s="232" t="s">
        <v>671</v>
      </c>
      <c r="D75" s="232" t="s">
        <v>672</v>
      </c>
      <c r="E75" s="17" t="s">
        <v>353</v>
      </c>
      <c r="F75" s="233">
        <v>64.522000000000006</v>
      </c>
      <c r="G75" s="34"/>
      <c r="H75" s="35"/>
    </row>
    <row r="76" spans="1:8" s="2" customFormat="1" ht="16.899999999999999" customHeight="1">
      <c r="A76" s="34"/>
      <c r="B76" s="35"/>
      <c r="C76" s="228" t="s">
        <v>202</v>
      </c>
      <c r="D76" s="229" t="s">
        <v>203</v>
      </c>
      <c r="E76" s="230" t="s">
        <v>1</v>
      </c>
      <c r="F76" s="231">
        <v>122</v>
      </c>
      <c r="G76" s="34"/>
      <c r="H76" s="35"/>
    </row>
    <row r="77" spans="1:8" s="2" customFormat="1" ht="16.899999999999999" customHeight="1">
      <c r="A77" s="34"/>
      <c r="B77" s="35"/>
      <c r="C77" s="232" t="s">
        <v>202</v>
      </c>
      <c r="D77" s="232" t="s">
        <v>280</v>
      </c>
      <c r="E77" s="17" t="s">
        <v>1</v>
      </c>
      <c r="F77" s="233">
        <v>122</v>
      </c>
      <c r="G77" s="34"/>
      <c r="H77" s="35"/>
    </row>
    <row r="78" spans="1:8" s="2" customFormat="1" ht="16.899999999999999" customHeight="1">
      <c r="A78" s="34"/>
      <c r="B78" s="35"/>
      <c r="C78" s="234" t="s">
        <v>830</v>
      </c>
      <c r="D78" s="34"/>
      <c r="E78" s="34"/>
      <c r="F78" s="34"/>
      <c r="G78" s="34"/>
      <c r="H78" s="35"/>
    </row>
    <row r="79" spans="1:8" s="2" customFormat="1" ht="16.899999999999999" customHeight="1">
      <c r="A79" s="34"/>
      <c r="B79" s="35"/>
      <c r="C79" s="232" t="s">
        <v>275</v>
      </c>
      <c r="D79" s="232" t="s">
        <v>276</v>
      </c>
      <c r="E79" s="17" t="s">
        <v>277</v>
      </c>
      <c r="F79" s="233">
        <v>122</v>
      </c>
      <c r="G79" s="34"/>
      <c r="H79" s="35"/>
    </row>
    <row r="80" spans="1:8" s="2" customFormat="1" ht="16.899999999999999" customHeight="1">
      <c r="A80" s="34"/>
      <c r="B80" s="35"/>
      <c r="C80" s="232" t="s">
        <v>652</v>
      </c>
      <c r="D80" s="232" t="s">
        <v>653</v>
      </c>
      <c r="E80" s="17" t="s">
        <v>353</v>
      </c>
      <c r="F80" s="233">
        <v>64.522000000000006</v>
      </c>
      <c r="G80" s="34"/>
      <c r="H80" s="35"/>
    </row>
    <row r="81" spans="1:8" s="2" customFormat="1" ht="22.5">
      <c r="A81" s="34"/>
      <c r="B81" s="35"/>
      <c r="C81" s="232" t="s">
        <v>671</v>
      </c>
      <c r="D81" s="232" t="s">
        <v>672</v>
      </c>
      <c r="E81" s="17" t="s">
        <v>353</v>
      </c>
      <c r="F81" s="233">
        <v>64.522000000000006</v>
      </c>
      <c r="G81" s="34"/>
      <c r="H81" s="35"/>
    </row>
    <row r="82" spans="1:8" s="2" customFormat="1" ht="16.899999999999999" customHeight="1">
      <c r="A82" s="34"/>
      <c r="B82" s="35"/>
      <c r="C82" s="228" t="s">
        <v>207</v>
      </c>
      <c r="D82" s="229" t="s">
        <v>208</v>
      </c>
      <c r="E82" s="230" t="s">
        <v>1</v>
      </c>
      <c r="F82" s="231">
        <v>276.23500000000001</v>
      </c>
      <c r="G82" s="34"/>
      <c r="H82" s="35"/>
    </row>
    <row r="83" spans="1:8" s="2" customFormat="1" ht="16.899999999999999" customHeight="1">
      <c r="A83" s="34"/>
      <c r="B83" s="35"/>
      <c r="C83" s="232" t="s">
        <v>1</v>
      </c>
      <c r="D83" s="232" t="s">
        <v>334</v>
      </c>
      <c r="E83" s="17" t="s">
        <v>1</v>
      </c>
      <c r="F83" s="233">
        <v>0</v>
      </c>
      <c r="G83" s="34"/>
      <c r="H83" s="35"/>
    </row>
    <row r="84" spans="1:8" s="2" customFormat="1" ht="16.899999999999999" customHeight="1">
      <c r="A84" s="34"/>
      <c r="B84" s="35"/>
      <c r="C84" s="232" t="s">
        <v>1</v>
      </c>
      <c r="D84" s="232" t="s">
        <v>205</v>
      </c>
      <c r="E84" s="17" t="s">
        <v>1</v>
      </c>
      <c r="F84" s="233">
        <v>276.23500000000001</v>
      </c>
      <c r="G84" s="34"/>
      <c r="H84" s="35"/>
    </row>
    <row r="85" spans="1:8" s="2" customFormat="1" ht="16.899999999999999" customHeight="1">
      <c r="A85" s="34"/>
      <c r="B85" s="35"/>
      <c r="C85" s="232" t="s">
        <v>207</v>
      </c>
      <c r="D85" s="232" t="s">
        <v>260</v>
      </c>
      <c r="E85" s="17" t="s">
        <v>1</v>
      </c>
      <c r="F85" s="233">
        <v>276.23500000000001</v>
      </c>
      <c r="G85" s="34"/>
      <c r="H85" s="35"/>
    </row>
    <row r="86" spans="1:8" s="2" customFormat="1" ht="16.899999999999999" customHeight="1">
      <c r="A86" s="34"/>
      <c r="B86" s="35"/>
      <c r="C86" s="234" t="s">
        <v>830</v>
      </c>
      <c r="D86" s="34"/>
      <c r="E86" s="34"/>
      <c r="F86" s="34"/>
      <c r="G86" s="34"/>
      <c r="H86" s="35"/>
    </row>
    <row r="87" spans="1:8" s="2" customFormat="1" ht="22.5">
      <c r="A87" s="34"/>
      <c r="B87" s="35"/>
      <c r="C87" s="232" t="s">
        <v>330</v>
      </c>
      <c r="D87" s="232" t="s">
        <v>331</v>
      </c>
      <c r="E87" s="17" t="s">
        <v>288</v>
      </c>
      <c r="F87" s="233">
        <v>276.23500000000001</v>
      </c>
      <c r="G87" s="34"/>
      <c r="H87" s="35"/>
    </row>
    <row r="88" spans="1:8" s="2" customFormat="1" ht="22.5">
      <c r="A88" s="34"/>
      <c r="B88" s="35"/>
      <c r="C88" s="232" t="s">
        <v>355</v>
      </c>
      <c r="D88" s="232" t="s">
        <v>356</v>
      </c>
      <c r="E88" s="17" t="s">
        <v>353</v>
      </c>
      <c r="F88" s="233">
        <v>610.62300000000005</v>
      </c>
      <c r="G88" s="34"/>
      <c r="H88" s="35"/>
    </row>
    <row r="89" spans="1:8" s="2" customFormat="1" ht="16.899999999999999" customHeight="1">
      <c r="A89" s="34"/>
      <c r="B89" s="35"/>
      <c r="C89" s="232" t="s">
        <v>362</v>
      </c>
      <c r="D89" s="232" t="s">
        <v>363</v>
      </c>
      <c r="E89" s="17" t="s">
        <v>288</v>
      </c>
      <c r="F89" s="233">
        <v>339.23500000000001</v>
      </c>
      <c r="G89" s="34"/>
      <c r="H89" s="35"/>
    </row>
    <row r="90" spans="1:8" s="2" customFormat="1" ht="16.899999999999999" customHeight="1">
      <c r="A90" s="34"/>
      <c r="B90" s="35"/>
      <c r="C90" s="228" t="s">
        <v>214</v>
      </c>
      <c r="D90" s="229" t="s">
        <v>1</v>
      </c>
      <c r="E90" s="230" t="s">
        <v>1</v>
      </c>
      <c r="F90" s="231">
        <v>186.95099999999999</v>
      </c>
      <c r="G90" s="34"/>
      <c r="H90" s="35"/>
    </row>
    <row r="91" spans="1:8" s="2" customFormat="1" ht="16.899999999999999" customHeight="1">
      <c r="A91" s="34"/>
      <c r="B91" s="35"/>
      <c r="C91" s="232" t="s">
        <v>1</v>
      </c>
      <c r="D91" s="232" t="s">
        <v>641</v>
      </c>
      <c r="E91" s="17" t="s">
        <v>1</v>
      </c>
      <c r="F91" s="233">
        <v>128.55000000000001</v>
      </c>
      <c r="G91" s="34"/>
      <c r="H91" s="35"/>
    </row>
    <row r="92" spans="1:8" s="2" customFormat="1" ht="16.899999999999999" customHeight="1">
      <c r="A92" s="34"/>
      <c r="B92" s="35"/>
      <c r="C92" s="232" t="s">
        <v>1</v>
      </c>
      <c r="D92" s="232" t="s">
        <v>642</v>
      </c>
      <c r="E92" s="17" t="s">
        <v>1</v>
      </c>
      <c r="F92" s="233">
        <v>27.620999999999999</v>
      </c>
      <c r="G92" s="34"/>
      <c r="H92" s="35"/>
    </row>
    <row r="93" spans="1:8" s="2" customFormat="1" ht="16.899999999999999" customHeight="1">
      <c r="A93" s="34"/>
      <c r="B93" s="35"/>
      <c r="C93" s="232" t="s">
        <v>1</v>
      </c>
      <c r="D93" s="232" t="s">
        <v>643</v>
      </c>
      <c r="E93" s="17" t="s">
        <v>1</v>
      </c>
      <c r="F93" s="233">
        <v>28.38</v>
      </c>
      <c r="G93" s="34"/>
      <c r="H93" s="35"/>
    </row>
    <row r="94" spans="1:8" s="2" customFormat="1" ht="16.899999999999999" customHeight="1">
      <c r="A94" s="34"/>
      <c r="B94" s="35"/>
      <c r="C94" s="232" t="s">
        <v>1</v>
      </c>
      <c r="D94" s="232" t="s">
        <v>644</v>
      </c>
      <c r="E94" s="17" t="s">
        <v>1</v>
      </c>
      <c r="F94" s="233">
        <v>2.4</v>
      </c>
      <c r="G94" s="34"/>
      <c r="H94" s="35"/>
    </row>
    <row r="95" spans="1:8" s="2" customFormat="1" ht="16.899999999999999" customHeight="1">
      <c r="A95" s="34"/>
      <c r="B95" s="35"/>
      <c r="C95" s="232" t="s">
        <v>214</v>
      </c>
      <c r="D95" s="232" t="s">
        <v>260</v>
      </c>
      <c r="E95" s="17" t="s">
        <v>1</v>
      </c>
      <c r="F95" s="233">
        <v>186.95099999999999</v>
      </c>
      <c r="G95" s="34"/>
      <c r="H95" s="35"/>
    </row>
    <row r="96" spans="1:8" s="2" customFormat="1" ht="16.899999999999999" customHeight="1">
      <c r="A96" s="34"/>
      <c r="B96" s="35"/>
      <c r="C96" s="234" t="s">
        <v>830</v>
      </c>
      <c r="D96" s="34"/>
      <c r="E96" s="34"/>
      <c r="F96" s="34"/>
      <c r="G96" s="34"/>
      <c r="H96" s="35"/>
    </row>
    <row r="97" spans="1:8" s="2" customFormat="1" ht="16.899999999999999" customHeight="1">
      <c r="A97" s="34"/>
      <c r="B97" s="35"/>
      <c r="C97" s="232" t="s">
        <v>637</v>
      </c>
      <c r="D97" s="232" t="s">
        <v>638</v>
      </c>
      <c r="E97" s="17" t="s">
        <v>353</v>
      </c>
      <c r="F97" s="233">
        <v>186.95099999999999</v>
      </c>
      <c r="G97" s="34"/>
      <c r="H97" s="35"/>
    </row>
    <row r="98" spans="1:8" s="2" customFormat="1" ht="16.899999999999999" customHeight="1">
      <c r="A98" s="34"/>
      <c r="B98" s="35"/>
      <c r="C98" s="232" t="s">
        <v>646</v>
      </c>
      <c r="D98" s="232" t="s">
        <v>647</v>
      </c>
      <c r="E98" s="17" t="s">
        <v>353</v>
      </c>
      <c r="F98" s="233">
        <v>1682.559</v>
      </c>
      <c r="G98" s="34"/>
      <c r="H98" s="35"/>
    </row>
    <row r="99" spans="1:8" s="2" customFormat="1" ht="16.899999999999999" customHeight="1">
      <c r="A99" s="34"/>
      <c r="B99" s="35"/>
      <c r="C99" s="232" t="s">
        <v>665</v>
      </c>
      <c r="D99" s="232" t="s">
        <v>666</v>
      </c>
      <c r="E99" s="17" t="s">
        <v>353</v>
      </c>
      <c r="F99" s="233">
        <v>251.47300000000001</v>
      </c>
      <c r="G99" s="34"/>
      <c r="H99" s="35"/>
    </row>
    <row r="100" spans="1:8" s="2" customFormat="1" ht="7.35" customHeight="1">
      <c r="A100" s="34"/>
      <c r="B100" s="49"/>
      <c r="C100" s="50"/>
      <c r="D100" s="50"/>
      <c r="E100" s="50"/>
      <c r="F100" s="50"/>
      <c r="G100" s="50"/>
      <c r="H100" s="35"/>
    </row>
    <row r="101" spans="1:8" s="2" customFormat="1" ht="11.25">
      <c r="A101" s="34"/>
      <c r="B101" s="34"/>
      <c r="C101" s="34"/>
      <c r="D101" s="34"/>
      <c r="E101" s="34"/>
      <c r="F101" s="34"/>
      <c r="G101" s="34"/>
      <c r="H101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000 - Ostatní a vedlejší ...</vt:lpstr>
      <vt:lpstr>111a - Smetanovy Sady - p...</vt:lpstr>
      <vt:lpstr>111b - Smetanovy Sady - v...</vt:lpstr>
      <vt:lpstr>Seznam figur</vt:lpstr>
      <vt:lpstr>'000 - Ostatní a vedlejší ...'!Názvy_tisku</vt:lpstr>
      <vt:lpstr>'111a - Smetanovy Sady - p...'!Názvy_tisku</vt:lpstr>
      <vt:lpstr>'111b - Smetanovy Sady - v...'!Názvy_tisku</vt:lpstr>
      <vt:lpstr>'Rekapitulace stavby'!Názvy_tisku</vt:lpstr>
      <vt:lpstr>'Seznam figur'!Názvy_tisku</vt:lpstr>
      <vt:lpstr>'000 - Ostatní a vedlejší ...'!Oblast_tisku</vt:lpstr>
      <vt:lpstr>'111a - Smetanovy Sady - p...'!Oblast_tisku</vt:lpstr>
      <vt:lpstr>'111b - Smetanovy Sady - v...'!Oblast_tisku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Klajmonova-HP\Klajmonova</dc:creator>
  <cp:lastModifiedBy>Kateřina Janečková</cp:lastModifiedBy>
  <dcterms:created xsi:type="dcterms:W3CDTF">2022-03-15T14:37:32Z</dcterms:created>
  <dcterms:modified xsi:type="dcterms:W3CDTF">2023-02-20T06:58:16Z</dcterms:modified>
</cp:coreProperties>
</file>